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. услуги на 2015-2016" sheetId="1" r:id="rId1"/>
    <sheet name=" опер.Секретарь" sheetId="2" r:id="rId2"/>
    <sheet name=" операт.ЭВМ" sheetId="3" r:id="rId3"/>
    <sheet name="бухгалтер предприятия" sheetId="4" r:id="rId4"/>
    <sheet name="калькул.обр" sheetId="5" r:id="rId5"/>
    <sheet name="з.п.дуальн.обр" sheetId="6" r:id="rId6"/>
    <sheet name="з.п. образ.услуги" sheetId="7" r:id="rId7"/>
    <sheet name="прогноз на 2015" sheetId="8" r:id="rId8"/>
  </sheets>
  <definedNames>
    <definedName name="_xlnm.Print_Area" localSheetId="6">'з.п. образ.услуги'!$A$1:$L$33</definedName>
    <definedName name="_xlnm.Print_Area" localSheetId="5">'з.п.дуальн.обр'!$A$1:$M$65</definedName>
    <definedName name="_xlnm.Print_Area" localSheetId="7">'прогноз на 2015'!$A$1:$J$35</definedName>
  </definedNames>
  <calcPr fullCalcOnLoad="1"/>
</workbook>
</file>

<file path=xl/sharedStrings.xml><?xml version="1.0" encoding="utf-8"?>
<sst xmlns="http://schemas.openxmlformats.org/spreadsheetml/2006/main" count="550" uniqueCount="143">
  <si>
    <t>Водоснабжение</t>
  </si>
  <si>
    <t xml:space="preserve"> </t>
  </si>
  <si>
    <t>Оклад</t>
  </si>
  <si>
    <t>Стаж</t>
  </si>
  <si>
    <t>РК</t>
  </si>
  <si>
    <t>СК</t>
  </si>
  <si>
    <t>Катег.</t>
  </si>
  <si>
    <t>Тариф</t>
  </si>
  <si>
    <t>Электроэнергия</t>
  </si>
  <si>
    <t>Холодная вода</t>
  </si>
  <si>
    <t>Горячая вода</t>
  </si>
  <si>
    <t>Материальные затраты</t>
  </si>
  <si>
    <t>п/п</t>
  </si>
  <si>
    <t xml:space="preserve">№ </t>
  </si>
  <si>
    <t>Статьи затрат</t>
  </si>
  <si>
    <t>1.1.</t>
  </si>
  <si>
    <t>Сырье и материалы</t>
  </si>
  <si>
    <t>1.2.</t>
  </si>
  <si>
    <t>1.3.</t>
  </si>
  <si>
    <t>1.4.</t>
  </si>
  <si>
    <t>1.5.</t>
  </si>
  <si>
    <t>Затраты на оплату труда</t>
  </si>
  <si>
    <t>2.1.</t>
  </si>
  <si>
    <t>Заработная плата</t>
  </si>
  <si>
    <t>2.2.</t>
  </si>
  <si>
    <t>Страховые взносы</t>
  </si>
  <si>
    <t>ед.продукции</t>
  </si>
  <si>
    <t>(руб.)</t>
  </si>
  <si>
    <t>1.6.</t>
  </si>
  <si>
    <t>1.6.1.</t>
  </si>
  <si>
    <t>1.6.2.</t>
  </si>
  <si>
    <t>НДС</t>
  </si>
  <si>
    <t>Всего затрат в месяц</t>
  </si>
  <si>
    <t>Начислен</t>
  </si>
  <si>
    <t>Всего затрат в год</t>
  </si>
  <si>
    <t>К-во</t>
  </si>
  <si>
    <t>КАЛЬКУЛЯЦИЯ</t>
  </si>
  <si>
    <t>стоимости   дуального образования</t>
  </si>
  <si>
    <t>специальность " Оператор электронно-вычислительных машин"</t>
  </si>
  <si>
    <t>Составил: Пантуз Е.Г.</t>
  </si>
  <si>
    <t xml:space="preserve">  </t>
  </si>
  <si>
    <t>Гл. бухгалтер                                                                               Кремнева С.А.</t>
  </si>
  <si>
    <t>Расчет стоимости оказываемых услуг</t>
  </si>
  <si>
    <t>№</t>
  </si>
  <si>
    <t>Наименование курса</t>
  </si>
  <si>
    <t>Кол-во час.</t>
  </si>
  <si>
    <t>Кол-во</t>
  </si>
  <si>
    <t>в неделю</t>
  </si>
  <si>
    <t>за год</t>
  </si>
  <si>
    <t>Сумма в</t>
  </si>
  <si>
    <t>год</t>
  </si>
  <si>
    <t>уч-ся</t>
  </si>
  <si>
    <t>Гл.бухгалтер                                                                                                                              /Кремнева С.А./</t>
  </si>
  <si>
    <t>Итого</t>
  </si>
  <si>
    <t>Отпускные</t>
  </si>
  <si>
    <t>Вывоз мусора</t>
  </si>
  <si>
    <t>Водоотведение</t>
  </si>
  <si>
    <t>Дней в</t>
  </si>
  <si>
    <t>мес-ц</t>
  </si>
  <si>
    <t>1.6.3.</t>
  </si>
  <si>
    <t>2.3.</t>
  </si>
  <si>
    <t>Подготовка к поступлению</t>
  </si>
  <si>
    <t>в высш. сред. учеб.завед</t>
  </si>
  <si>
    <t>Коррекционно- развив.зан.</t>
  </si>
  <si>
    <t>с логопедом</t>
  </si>
  <si>
    <t>Ст-ть</t>
  </si>
  <si>
    <t>45 мин.</t>
  </si>
  <si>
    <t>Кол-во час</t>
  </si>
  <si>
    <t>в мес</t>
  </si>
  <si>
    <t>Кол-во часов</t>
  </si>
  <si>
    <t>Группа продленного</t>
  </si>
  <si>
    <t>дня</t>
  </si>
  <si>
    <t>Обучение по специальности</t>
  </si>
  <si>
    <t>"Секретарь-машинистка"</t>
  </si>
  <si>
    <t>руб/год</t>
  </si>
  <si>
    <t>"Оператор ЭВМ"</t>
  </si>
  <si>
    <t>"Бухгалтер предприятия"</t>
  </si>
  <si>
    <t>Иностранный язык</t>
  </si>
  <si>
    <t>Наименование услуги</t>
  </si>
  <si>
    <t>Итого по платным услугам</t>
  </si>
  <si>
    <t>МБОУ "СОШ №3" на 2015-2016 учеб.год</t>
  </si>
  <si>
    <t>стоимости  образовательной услуги</t>
  </si>
  <si>
    <t>Сотрудник</t>
  </si>
  <si>
    <t>Категория</t>
  </si>
  <si>
    <t>Первая</t>
  </si>
  <si>
    <t>Предмет</t>
  </si>
  <si>
    <t>Класс</t>
  </si>
  <si>
    <t>Количество учеников</t>
  </si>
  <si>
    <t>Часы</t>
  </si>
  <si>
    <t>квалиф категор</t>
  </si>
  <si>
    <t>приорит предмет</t>
  </si>
  <si>
    <t>ФОТ общий</t>
  </si>
  <si>
    <t>надбавка за стаж работы (выслуга лет)</t>
  </si>
  <si>
    <t>ФОТ общий (оклад) с надбавками</t>
  </si>
  <si>
    <t>Повышающие коэффициенты</t>
  </si>
  <si>
    <t>ВСЕГО ОКЛАД</t>
  </si>
  <si>
    <t>%</t>
  </si>
  <si>
    <t>Сумма</t>
  </si>
  <si>
    <t>1</t>
  </si>
  <si>
    <t>Секретарь- машинистка</t>
  </si>
  <si>
    <t>10</t>
  </si>
  <si>
    <t xml:space="preserve">Итого:   </t>
  </si>
  <si>
    <t>Всего в месяц</t>
  </si>
  <si>
    <t>ЕСН 27.1%</t>
  </si>
  <si>
    <t>Всего с ЕСН</t>
  </si>
  <si>
    <t>соответствие</t>
  </si>
  <si>
    <t>Оператор Эвм</t>
  </si>
  <si>
    <t>Расчетчик</t>
  </si>
  <si>
    <t>Пантуз Е.Г.</t>
  </si>
  <si>
    <t>Расчет планового оклада педагогического работника № 00329 от 26.05.2015</t>
  </si>
  <si>
    <t>ФОТ общий (оклад) с РК и СН</t>
  </si>
  <si>
    <t>Платные услуги</t>
  </si>
  <si>
    <t>Расчет планового оклада педагогического работника № 00329 от 26.05.15</t>
  </si>
  <si>
    <t>Интернет</t>
  </si>
  <si>
    <t>Подготовка к поступлению в среднее и высшее учебное заведения</t>
  </si>
  <si>
    <t>МБОУ "СОШ №3"</t>
  </si>
  <si>
    <t>Стоимость по Постановлению</t>
  </si>
  <si>
    <t>139 руб/акад.час</t>
  </si>
  <si>
    <t>Коррекционно-развивающее занятие с логопедом</t>
  </si>
  <si>
    <t>210 руб/акад.час</t>
  </si>
  <si>
    <t>Группа продленного дня.  Иностранный язык</t>
  </si>
  <si>
    <t>104 руб/акад.час</t>
  </si>
  <si>
    <t>Планируемые платные услуги</t>
  </si>
  <si>
    <t>специальность " Секретарь-машинистка"</t>
  </si>
  <si>
    <t>Бухгалтер</t>
  </si>
  <si>
    <t>МБОУ "СОШ №3" на 2015  учеб.год</t>
  </si>
  <si>
    <t>Кол-во недель</t>
  </si>
  <si>
    <t xml:space="preserve"> до конца года</t>
  </si>
  <si>
    <t>высшая</t>
  </si>
  <si>
    <t>Директор</t>
  </si>
  <si>
    <t>Мусина Ф.Х.</t>
  </si>
  <si>
    <t>Гл. бухгалтер                                                                                     Кремнева С.А.</t>
  </si>
  <si>
    <t>/Мусина Ф.Х./</t>
  </si>
  <si>
    <t>Директор                                                                                        Мусина Ф.Х.</t>
  </si>
  <si>
    <t>Директор                                                                                       Мусина Ф.Х.</t>
  </si>
  <si>
    <t xml:space="preserve">Директор </t>
  </si>
  <si>
    <t>Гл.бухгалтер</t>
  </si>
  <si>
    <t>Кремнева С.А.</t>
  </si>
  <si>
    <t>МУНИЦИПАЛЬНОЕ  БЮДЖЕТНОЕ ОБРАЗОВАТЕЛЬНОЕ УЧРЕЖДЕНИЕ</t>
  </si>
  <si>
    <t>"Средняя общеобразовательная школа № 3"</t>
  </si>
  <si>
    <t xml:space="preserve">Директор                                 </t>
  </si>
  <si>
    <t xml:space="preserve">Гл.бухгалтер                  </t>
  </si>
  <si>
    <t>специальность " Бухгалтер предприятия"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</si>
</sst>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0" fontId="2" fillId="0" borderId="12" xfId="0" applyFont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0" fontId="0" fillId="0" borderId="0" xfId="0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26" xfId="0" applyNumberFormat="1" applyFont="1" applyBorder="1" applyAlignment="1">
      <alignment horizontal="right" vertical="center"/>
    </xf>
    <xf numFmtId="9" fontId="0" fillId="0" borderId="12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/>
    </xf>
    <xf numFmtId="2" fontId="0" fillId="0" borderId="27" xfId="0" applyNumberFormat="1" applyFont="1" applyBorder="1" applyAlignment="1">
      <alignment horizontal="right" vertical="center"/>
    </xf>
    <xf numFmtId="0" fontId="5" fillId="3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right" vertical="center"/>
    </xf>
    <xf numFmtId="2" fontId="5" fillId="35" borderId="28" xfId="0" applyNumberFormat="1" applyFont="1" applyFill="1" applyBorder="1" applyAlignment="1">
      <alignment horizontal="right" vertical="center"/>
    </xf>
    <xf numFmtId="9" fontId="5" fillId="0" borderId="12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/>
    </xf>
    <xf numFmtId="0" fontId="5" fillId="35" borderId="17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left"/>
    </xf>
    <xf numFmtId="4" fontId="9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" fontId="1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9" fontId="6" fillId="0" borderId="12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vertical="center"/>
    </xf>
    <xf numFmtId="0" fontId="7" fillId="35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right" vertical="center"/>
    </xf>
    <xf numFmtId="2" fontId="7" fillId="35" borderId="28" xfId="0" applyNumberFormat="1" applyFont="1" applyFill="1" applyBorder="1" applyAlignment="1">
      <alignment horizontal="right" vertical="center"/>
    </xf>
    <xf numFmtId="9" fontId="7" fillId="0" borderId="12" xfId="0" applyNumberFormat="1" applyFont="1" applyBorder="1" applyAlignment="1">
      <alignment horizontal="right" vertical="center"/>
    </xf>
    <xf numFmtId="2" fontId="7" fillId="0" borderId="12" xfId="0" applyNumberFormat="1" applyFont="1" applyBorder="1" applyAlignment="1">
      <alignment/>
    </xf>
    <xf numFmtId="0" fontId="7" fillId="35" borderId="17" xfId="0" applyFont="1" applyFill="1" applyBorder="1" applyAlignment="1">
      <alignment vertical="center"/>
    </xf>
    <xf numFmtId="0" fontId="7" fillId="35" borderId="15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left"/>
    </xf>
    <xf numFmtId="4" fontId="6" fillId="0" borderId="12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6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11.00390625" style="0" customWidth="1"/>
    <col min="4" max="4" width="13.421875" style="0" customWidth="1"/>
    <col min="5" max="5" width="11.421875" style="0" customWidth="1"/>
    <col min="6" max="6" width="11.28125" style="0" customWidth="1"/>
    <col min="7" max="7" width="10.28125" style="0" customWidth="1"/>
    <col min="8" max="8" width="15.00390625" style="0" customWidth="1"/>
    <col min="9" max="9" width="8.7109375" style="0" customWidth="1"/>
    <col min="10" max="10" width="11.57421875" style="0" customWidth="1"/>
  </cols>
  <sheetData>
    <row r="1" spans="1:11" ht="15.75">
      <c r="A1" s="172" t="s">
        <v>42</v>
      </c>
      <c r="B1" s="172"/>
      <c r="C1" s="172"/>
      <c r="D1" s="172"/>
      <c r="E1" s="172"/>
      <c r="F1" s="172"/>
      <c r="G1" s="172"/>
      <c r="H1" s="172"/>
      <c r="I1" s="172"/>
      <c r="J1" s="172"/>
      <c r="K1" s="65"/>
    </row>
    <row r="2" spans="1:11" ht="15.75">
      <c r="A2" s="172" t="s">
        <v>80</v>
      </c>
      <c r="B2" s="172"/>
      <c r="C2" s="172"/>
      <c r="D2" s="172"/>
      <c r="E2" s="172"/>
      <c r="F2" s="172"/>
      <c r="G2" s="172"/>
      <c r="H2" s="172"/>
      <c r="I2" s="172"/>
      <c r="J2" s="172"/>
      <c r="K2" s="65"/>
    </row>
    <row r="3" ht="15.75">
      <c r="K3" s="65"/>
    </row>
    <row r="4" ht="12.75">
      <c r="B4" t="s">
        <v>122</v>
      </c>
    </row>
    <row r="5" spans="1:10" ht="12.75">
      <c r="A5" s="20" t="s">
        <v>43</v>
      </c>
      <c r="B5" s="194" t="s">
        <v>78</v>
      </c>
      <c r="C5" s="19" t="s">
        <v>67</v>
      </c>
      <c r="D5" s="19" t="s">
        <v>69</v>
      </c>
      <c r="E5" s="20" t="s">
        <v>45</v>
      </c>
      <c r="F5" s="20" t="s">
        <v>65</v>
      </c>
      <c r="G5" s="20" t="s">
        <v>46</v>
      </c>
      <c r="H5" s="20" t="s">
        <v>49</v>
      </c>
      <c r="I5" s="166"/>
      <c r="J5" s="69"/>
    </row>
    <row r="6" spans="1:10" ht="12.75">
      <c r="A6" s="20"/>
      <c r="B6" s="20"/>
      <c r="C6" s="19" t="s">
        <v>47</v>
      </c>
      <c r="D6" s="20" t="s">
        <v>68</v>
      </c>
      <c r="E6" s="20" t="s">
        <v>48</v>
      </c>
      <c r="F6" s="20" t="s">
        <v>66</v>
      </c>
      <c r="G6" s="20" t="s">
        <v>51</v>
      </c>
      <c r="H6" s="20" t="s">
        <v>50</v>
      </c>
      <c r="I6" s="166"/>
      <c r="J6" s="69"/>
    </row>
    <row r="7" spans="1:10" ht="12.75">
      <c r="A7" s="22">
        <v>1</v>
      </c>
      <c r="B7" s="21" t="s">
        <v>61</v>
      </c>
      <c r="C7" s="22">
        <v>2</v>
      </c>
      <c r="D7" s="22">
        <f>C7*4</f>
        <v>8</v>
      </c>
      <c r="E7" s="22">
        <f>C7*34</f>
        <v>68</v>
      </c>
      <c r="F7" s="195">
        <v>139</v>
      </c>
      <c r="G7" s="22">
        <v>10</v>
      </c>
      <c r="H7" s="196">
        <f>E7*F7*G7</f>
        <v>94520</v>
      </c>
      <c r="I7" s="3"/>
      <c r="J7" s="14"/>
    </row>
    <row r="8" spans="1:10" ht="12.75">
      <c r="A8" s="21"/>
      <c r="B8" s="21" t="s">
        <v>62</v>
      </c>
      <c r="C8" s="22"/>
      <c r="D8" s="22"/>
      <c r="E8" s="22"/>
      <c r="F8" s="22"/>
      <c r="G8" s="39"/>
      <c r="H8" s="196"/>
      <c r="I8" s="3"/>
      <c r="J8" s="14"/>
    </row>
    <row r="9" spans="1:10" ht="12.75">
      <c r="A9" s="22">
        <v>2</v>
      </c>
      <c r="B9" s="21" t="s">
        <v>63</v>
      </c>
      <c r="C9" s="22"/>
      <c r="D9" s="22"/>
      <c r="E9" s="22"/>
      <c r="F9" s="22"/>
      <c r="G9" s="39"/>
      <c r="H9" s="196"/>
      <c r="I9" s="3"/>
      <c r="J9" s="14"/>
    </row>
    <row r="10" spans="1:10" ht="12.75">
      <c r="A10" s="22"/>
      <c r="B10" s="21" t="s">
        <v>64</v>
      </c>
      <c r="C10" s="22">
        <v>2</v>
      </c>
      <c r="D10" s="22">
        <f>C10*4</f>
        <v>8</v>
      </c>
      <c r="E10" s="22">
        <f>C10*34</f>
        <v>68</v>
      </c>
      <c r="F10" s="195">
        <v>210</v>
      </c>
      <c r="G10" s="22">
        <v>5</v>
      </c>
      <c r="H10" s="196">
        <f>E10*F10*G10</f>
        <v>71400</v>
      </c>
      <c r="I10" s="3"/>
      <c r="J10" s="14"/>
    </row>
    <row r="11" spans="1:10" ht="12.75">
      <c r="A11" s="22"/>
      <c r="B11" s="21"/>
      <c r="C11" s="22"/>
      <c r="D11" s="22"/>
      <c r="E11" s="22"/>
      <c r="F11" s="22"/>
      <c r="G11" s="39"/>
      <c r="H11" s="196"/>
      <c r="I11" s="3"/>
      <c r="J11" s="14"/>
    </row>
    <row r="12" spans="1:10" ht="12.75">
      <c r="A12" s="22">
        <v>3</v>
      </c>
      <c r="B12" s="197" t="s">
        <v>70</v>
      </c>
      <c r="C12" s="22">
        <v>6</v>
      </c>
      <c r="D12" s="22">
        <f>C12*4</f>
        <v>24</v>
      </c>
      <c r="E12" s="22">
        <f>C12*34</f>
        <v>204</v>
      </c>
      <c r="F12" s="22">
        <v>104</v>
      </c>
      <c r="G12" s="22">
        <v>5</v>
      </c>
      <c r="H12" s="196">
        <f>E12*F12*G12</f>
        <v>106080</v>
      </c>
      <c r="I12" s="3"/>
      <c r="J12" s="14"/>
    </row>
    <row r="13" spans="1:10" ht="12.75">
      <c r="A13" s="22"/>
      <c r="B13" s="197" t="s">
        <v>71</v>
      </c>
      <c r="C13" s="22"/>
      <c r="D13" s="22"/>
      <c r="E13" s="22"/>
      <c r="F13" s="22"/>
      <c r="G13" s="39"/>
      <c r="H13" s="196"/>
      <c r="I13" s="3"/>
      <c r="J13" s="14"/>
    </row>
    <row r="14" spans="1:10" ht="12.75">
      <c r="A14" s="22">
        <v>4</v>
      </c>
      <c r="B14" s="197" t="s">
        <v>77</v>
      </c>
      <c r="C14" s="22">
        <v>2</v>
      </c>
      <c r="D14" s="22">
        <v>8</v>
      </c>
      <c r="E14" s="22">
        <f>C14*34</f>
        <v>68</v>
      </c>
      <c r="F14" s="22">
        <v>104</v>
      </c>
      <c r="G14" s="22">
        <v>10</v>
      </c>
      <c r="H14" s="196">
        <f>E14*F14*G14</f>
        <v>70720</v>
      </c>
      <c r="I14" s="3"/>
      <c r="J14" s="14"/>
    </row>
    <row r="15" spans="1:10" ht="12.75">
      <c r="A15" s="22"/>
      <c r="B15" s="197"/>
      <c r="C15" s="22"/>
      <c r="D15" s="22"/>
      <c r="E15" s="22" t="s">
        <v>1</v>
      </c>
      <c r="F15" s="22"/>
      <c r="G15" s="39"/>
      <c r="H15" s="196"/>
      <c r="I15" s="3"/>
      <c r="J15" s="14"/>
    </row>
    <row r="16" spans="1:10" ht="12.75">
      <c r="A16" s="22"/>
      <c r="B16" s="19" t="s">
        <v>53</v>
      </c>
      <c r="C16" s="22"/>
      <c r="D16" s="22"/>
      <c r="E16" s="22"/>
      <c r="F16" s="22"/>
      <c r="G16" s="39"/>
      <c r="H16" s="138">
        <f>H7+H10+H12+H14</f>
        <v>342720</v>
      </c>
      <c r="I16" s="3"/>
      <c r="J16" s="14"/>
    </row>
    <row r="17" spans="1:10" ht="12.75">
      <c r="A17" s="22"/>
      <c r="B17" s="197"/>
      <c r="C17" s="22"/>
      <c r="D17" s="22"/>
      <c r="E17" s="22"/>
      <c r="F17" s="22"/>
      <c r="G17" s="39"/>
      <c r="H17" s="196"/>
      <c r="I17" s="3"/>
      <c r="J17" s="14"/>
    </row>
    <row r="18" spans="1:10" ht="12.75">
      <c r="A18" s="22"/>
      <c r="B18" s="19" t="s">
        <v>44</v>
      </c>
      <c r="C18" s="19" t="s">
        <v>67</v>
      </c>
      <c r="D18" s="19" t="s">
        <v>69</v>
      </c>
      <c r="E18" s="20" t="s">
        <v>45</v>
      </c>
      <c r="F18" s="20" t="s">
        <v>65</v>
      </c>
      <c r="G18" s="20" t="s">
        <v>46</v>
      </c>
      <c r="H18" s="20" t="s">
        <v>49</v>
      </c>
      <c r="I18" s="3"/>
      <c r="J18" s="14"/>
    </row>
    <row r="19" spans="1:10" ht="12.75">
      <c r="A19" s="22"/>
      <c r="B19" s="197"/>
      <c r="C19" s="19" t="s">
        <v>47</v>
      </c>
      <c r="D19" s="20" t="s">
        <v>68</v>
      </c>
      <c r="E19" s="20" t="s">
        <v>48</v>
      </c>
      <c r="F19" s="20" t="s">
        <v>74</v>
      </c>
      <c r="G19" s="20" t="s">
        <v>51</v>
      </c>
      <c r="H19" s="20" t="s">
        <v>50</v>
      </c>
      <c r="I19" s="3"/>
      <c r="J19" s="14"/>
    </row>
    <row r="20" spans="1:10" ht="12.75">
      <c r="A20" s="22">
        <v>1</v>
      </c>
      <c r="B20" s="197" t="s">
        <v>72</v>
      </c>
      <c r="C20" s="22">
        <v>6</v>
      </c>
      <c r="D20" s="22">
        <v>24</v>
      </c>
      <c r="E20" s="22">
        <f>C20*34</f>
        <v>204</v>
      </c>
      <c r="F20" s="196">
        <f>10000</f>
        <v>10000</v>
      </c>
      <c r="G20" s="22">
        <v>2</v>
      </c>
      <c r="H20" s="198">
        <f>F20*G20</f>
        <v>20000</v>
      </c>
      <c r="I20" s="3"/>
      <c r="J20" s="14"/>
    </row>
    <row r="21" spans="1:10" ht="12.75">
      <c r="A21" s="22"/>
      <c r="B21" s="197" t="s">
        <v>73</v>
      </c>
      <c r="C21" s="22"/>
      <c r="D21" s="22"/>
      <c r="E21" s="22"/>
      <c r="F21" s="196"/>
      <c r="G21" s="39"/>
      <c r="H21" s="196"/>
      <c r="I21" s="3"/>
      <c r="J21" s="14"/>
    </row>
    <row r="22" spans="1:10" ht="12.75">
      <c r="A22" s="22"/>
      <c r="B22" s="21"/>
      <c r="C22" s="22"/>
      <c r="D22" s="22"/>
      <c r="E22" s="22"/>
      <c r="F22" s="196"/>
      <c r="G22" s="39"/>
      <c r="H22" s="196"/>
      <c r="I22" s="3"/>
      <c r="J22" s="14"/>
    </row>
    <row r="23" spans="1:10" ht="12.75">
      <c r="A23" s="22">
        <v>2</v>
      </c>
      <c r="B23" s="197" t="s">
        <v>72</v>
      </c>
      <c r="C23" s="22">
        <v>6</v>
      </c>
      <c r="D23" s="22">
        <v>24</v>
      </c>
      <c r="E23" s="22">
        <f>C23*34</f>
        <v>204</v>
      </c>
      <c r="F23" s="196">
        <f>8464</f>
        <v>8464</v>
      </c>
      <c r="G23" s="22">
        <v>2</v>
      </c>
      <c r="H23" s="198">
        <f>F23*G23</f>
        <v>16928</v>
      </c>
      <c r="I23" s="3"/>
      <c r="J23" s="14"/>
    </row>
    <row r="24" spans="1:10" ht="12.75">
      <c r="A24" s="22"/>
      <c r="B24" s="197" t="s">
        <v>75</v>
      </c>
      <c r="C24" s="22"/>
      <c r="D24" s="22"/>
      <c r="E24" s="22"/>
      <c r="F24" s="196"/>
      <c r="G24" s="39"/>
      <c r="H24" s="196"/>
      <c r="I24" s="3"/>
      <c r="J24" s="14"/>
    </row>
    <row r="25" spans="1:10" ht="12.75">
      <c r="A25" s="22"/>
      <c r="B25" s="21"/>
      <c r="C25" s="22"/>
      <c r="D25" s="22"/>
      <c r="E25" s="22"/>
      <c r="F25" s="196"/>
      <c r="G25" s="39"/>
      <c r="H25" s="196"/>
      <c r="I25" s="3"/>
      <c r="J25" s="14"/>
    </row>
    <row r="26" spans="1:10" ht="12.75">
      <c r="A26" s="22">
        <v>3</v>
      </c>
      <c r="B26" s="197" t="s">
        <v>72</v>
      </c>
      <c r="C26" s="22">
        <v>6</v>
      </c>
      <c r="D26" s="22">
        <v>24</v>
      </c>
      <c r="E26" s="22">
        <f>C26*34</f>
        <v>204</v>
      </c>
      <c r="F26" s="196">
        <v>12387</v>
      </c>
      <c r="G26" s="22">
        <v>5</v>
      </c>
      <c r="H26" s="198">
        <f>F26*G26</f>
        <v>61935</v>
      </c>
      <c r="I26" s="3"/>
      <c r="J26" s="14"/>
    </row>
    <row r="27" spans="1:10" ht="12.75">
      <c r="A27" s="22"/>
      <c r="B27" s="197" t="s">
        <v>76</v>
      </c>
      <c r="C27" s="22"/>
      <c r="D27" s="22"/>
      <c r="E27" s="22"/>
      <c r="F27" s="22"/>
      <c r="G27" s="39"/>
      <c r="H27" s="196"/>
      <c r="I27" s="2"/>
      <c r="J27" s="8"/>
    </row>
    <row r="28" spans="1:10" ht="17.25" customHeight="1">
      <c r="A28" s="61"/>
      <c r="B28" s="62" t="s">
        <v>53</v>
      </c>
      <c r="C28" s="63"/>
      <c r="D28" s="63"/>
      <c r="E28" s="63"/>
      <c r="F28" s="63"/>
      <c r="G28" s="64"/>
      <c r="H28" s="105">
        <f>H20+H23+H26</f>
        <v>98863</v>
      </c>
      <c r="I28" s="2"/>
      <c r="J28" s="193"/>
    </row>
    <row r="29" spans="3:6" ht="12.75">
      <c r="C29" s="42"/>
      <c r="D29" s="42"/>
      <c r="E29" s="42"/>
      <c r="F29" s="42"/>
    </row>
    <row r="30" spans="2:8" ht="12.75">
      <c r="B30" s="68" t="s">
        <v>79</v>
      </c>
      <c r="H30" s="107">
        <f>H16+H28</f>
        <v>441583</v>
      </c>
    </row>
    <row r="34" spans="2:8" ht="12.75">
      <c r="B34" t="s">
        <v>129</v>
      </c>
      <c r="H34" t="s">
        <v>132</v>
      </c>
    </row>
    <row r="37" ht="12.75">
      <c r="B37" t="s">
        <v>52</v>
      </c>
    </row>
    <row r="41" ht="12.75">
      <c r="B41" t="s">
        <v>39</v>
      </c>
    </row>
  </sheetData>
  <sheetProtection/>
  <mergeCells count="2">
    <mergeCell ref="A1:J1"/>
    <mergeCell ref="A2:J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48"/>
  <sheetViews>
    <sheetView zoomScalePageLayoutView="0" workbookViewId="0" topLeftCell="A1">
      <selection activeCell="A1" sqref="A1:J42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27.00390625" style="0" customWidth="1"/>
    <col min="4" max="4" width="13.140625" style="0" customWidth="1"/>
    <col min="5" max="5" width="9.00390625" style="0" customWidth="1"/>
    <col min="6" max="6" width="9.421875" style="0" customWidth="1"/>
    <col min="7" max="8" width="8.421875" style="0" customWidth="1"/>
    <col min="9" max="9" width="9.28125" style="0" customWidth="1"/>
    <col min="10" max="10" width="8.7109375" style="0" customWidth="1"/>
    <col min="11" max="11" width="12.710937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6.140625" style="0" customWidth="1"/>
    <col min="16" max="16" width="6.421875" style="0" customWidth="1"/>
    <col min="17" max="17" width="5.7109375" style="0" customWidth="1"/>
    <col min="18" max="18" width="6.28125" style="0" customWidth="1"/>
    <col min="19" max="19" width="6.57421875" style="0" customWidth="1"/>
    <col min="20" max="20" width="5.57421875" style="0" customWidth="1"/>
    <col min="21" max="21" width="6.57421875" style="0" customWidth="1"/>
    <col min="22" max="24" width="9.7109375" style="0" customWidth="1"/>
    <col min="25" max="25" width="11.7109375" style="0" customWidth="1"/>
    <col min="26" max="26" width="6.57421875" style="0" customWidth="1"/>
    <col min="27" max="28" width="8.421875" style="0" customWidth="1"/>
    <col min="29" max="29" width="12.57421875" style="0" customWidth="1"/>
    <col min="30" max="30" width="11.7109375" style="0" customWidth="1"/>
  </cols>
  <sheetData>
    <row r="3" spans="2:11" ht="12.75">
      <c r="B3" s="176" t="s">
        <v>36</v>
      </c>
      <c r="C3" s="176"/>
      <c r="D3" s="176"/>
      <c r="E3" s="176"/>
      <c r="F3" s="176"/>
      <c r="G3" s="176"/>
      <c r="H3" s="176"/>
      <c r="I3" s="176"/>
      <c r="J3" s="176"/>
      <c r="K3" s="78"/>
    </row>
    <row r="4" spans="2:30" ht="12.75">
      <c r="B4" s="173" t="s">
        <v>37</v>
      </c>
      <c r="C4" s="173"/>
      <c r="D4" s="173"/>
      <c r="E4" s="173"/>
      <c r="F4" s="173"/>
      <c r="G4" s="173"/>
      <c r="H4" s="173"/>
      <c r="I4" s="173"/>
      <c r="J4" s="173"/>
      <c r="K4" s="79"/>
      <c r="L4" s="3"/>
      <c r="M4" s="7"/>
      <c r="N4" s="7"/>
      <c r="O4" s="175"/>
      <c r="P4" s="175"/>
      <c r="Q4" s="175"/>
      <c r="R4" s="175"/>
      <c r="S4" s="175"/>
      <c r="T4" s="175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173" t="s">
        <v>115</v>
      </c>
      <c r="C5" s="173"/>
      <c r="D5" s="173"/>
      <c r="E5" s="173"/>
      <c r="F5" s="173"/>
      <c r="G5" s="173"/>
      <c r="H5" s="173"/>
      <c r="I5" s="173"/>
      <c r="J5" s="173"/>
      <c r="K5" s="79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12.75">
      <c r="B6" s="174" t="s">
        <v>123</v>
      </c>
      <c r="C6" s="174"/>
      <c r="D6" s="174"/>
      <c r="E6" s="174"/>
      <c r="F6" s="174"/>
      <c r="G6" s="174"/>
      <c r="H6" s="174"/>
      <c r="I6" s="174"/>
      <c r="J6" s="174"/>
      <c r="K6" s="81"/>
      <c r="L6" s="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12.75"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>
      <c r="B8" s="17" t="s">
        <v>13</v>
      </c>
      <c r="C8" s="15" t="s">
        <v>14</v>
      </c>
      <c r="D8" s="15" t="s">
        <v>26</v>
      </c>
      <c r="E8" s="29" t="s">
        <v>33</v>
      </c>
      <c r="F8" s="30" t="s">
        <v>7</v>
      </c>
      <c r="G8" s="31" t="s">
        <v>35</v>
      </c>
      <c r="H8" s="30" t="s">
        <v>57</v>
      </c>
      <c r="I8" s="30" t="s">
        <v>31</v>
      </c>
      <c r="J8" s="32"/>
      <c r="K8" s="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2.75">
      <c r="B9" s="18" t="s">
        <v>12</v>
      </c>
      <c r="C9" s="16"/>
      <c r="D9" s="33" t="s">
        <v>27</v>
      </c>
      <c r="E9" s="34"/>
      <c r="F9" s="16"/>
      <c r="G9" s="35"/>
      <c r="H9" s="36" t="s">
        <v>58</v>
      </c>
      <c r="I9" s="36"/>
      <c r="J9" s="37"/>
      <c r="K9" s="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2.75">
      <c r="B10" s="19">
        <v>1</v>
      </c>
      <c r="C10" s="20" t="s">
        <v>11</v>
      </c>
      <c r="D10" s="38">
        <f>D11+D12+D13</f>
        <v>338.7668</v>
      </c>
      <c r="E10" s="22"/>
      <c r="F10" s="22"/>
      <c r="G10" s="72"/>
      <c r="H10" s="22"/>
      <c r="I10" s="75"/>
      <c r="J10" s="39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2.75">
      <c r="B11" s="21" t="s">
        <v>15</v>
      </c>
      <c r="C11" s="22" t="s">
        <v>16</v>
      </c>
      <c r="D11" s="39">
        <v>274.58</v>
      </c>
      <c r="E11" s="26"/>
      <c r="F11" s="39"/>
      <c r="G11" s="73"/>
      <c r="H11" s="39"/>
      <c r="I11" s="76"/>
      <c r="J11" s="39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>
      <c r="B12" s="24" t="s">
        <v>17</v>
      </c>
      <c r="C12" s="22" t="s">
        <v>8</v>
      </c>
      <c r="D12" s="39">
        <f>E12</f>
        <v>59.236799999999995</v>
      </c>
      <c r="E12" s="26">
        <f>F12*G12</f>
        <v>59.236799999999995</v>
      </c>
      <c r="F12" s="39">
        <v>6.888</v>
      </c>
      <c r="G12" s="73">
        <v>8.6</v>
      </c>
      <c r="H12" s="39"/>
      <c r="I12" s="76">
        <v>0</v>
      </c>
      <c r="J12" s="39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4" t="s">
        <v>18</v>
      </c>
      <c r="C13" s="71" t="s">
        <v>55</v>
      </c>
      <c r="D13" s="22">
        <v>4.95</v>
      </c>
      <c r="E13" s="22">
        <f>F13*G13</f>
        <v>4.95</v>
      </c>
      <c r="F13" s="22">
        <v>4.95</v>
      </c>
      <c r="G13" s="22">
        <v>1</v>
      </c>
      <c r="H13" s="22"/>
      <c r="I13" s="22"/>
      <c r="J13" s="22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2.75">
      <c r="B14" s="24"/>
      <c r="C14" s="22"/>
      <c r="D14" s="39"/>
      <c r="E14" s="26"/>
      <c r="F14" s="39"/>
      <c r="G14" s="73"/>
      <c r="H14" s="39"/>
      <c r="I14" s="76"/>
      <c r="J14" s="39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2.75">
      <c r="B15" s="24" t="s">
        <v>1</v>
      </c>
      <c r="C15" s="22"/>
      <c r="D15" s="39"/>
      <c r="E15" s="26"/>
      <c r="F15" s="39"/>
      <c r="G15" s="73"/>
      <c r="H15" s="39"/>
      <c r="I15" s="76"/>
      <c r="J15" s="39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>
      <c r="B16" s="25" t="s">
        <v>28</v>
      </c>
      <c r="C16" s="20" t="s">
        <v>0</v>
      </c>
      <c r="D16" s="38">
        <f>D17+D18+D19</f>
        <v>109.85180000000001</v>
      </c>
      <c r="E16" s="26"/>
      <c r="F16" s="26"/>
      <c r="G16" s="74"/>
      <c r="H16" s="26"/>
      <c r="I16" s="77"/>
      <c r="J16" s="39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3" t="s">
        <v>29</v>
      </c>
      <c r="C17" s="22" t="s">
        <v>9</v>
      </c>
      <c r="D17" s="39">
        <f>E17+I17</f>
        <v>14.779200000000001</v>
      </c>
      <c r="E17" s="39">
        <f>F17*G17</f>
        <v>14.779200000000001</v>
      </c>
      <c r="F17" s="39">
        <v>92.37</v>
      </c>
      <c r="G17" s="73">
        <v>0.16</v>
      </c>
      <c r="H17" s="39">
        <v>24</v>
      </c>
      <c r="I17" s="76">
        <v>0</v>
      </c>
      <c r="J17" s="39"/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2.75">
      <c r="B18" s="27" t="s">
        <v>30</v>
      </c>
      <c r="C18" s="22" t="s">
        <v>10</v>
      </c>
      <c r="D18" s="39">
        <f>E18+I18</f>
        <v>73.971</v>
      </c>
      <c r="E18" s="39">
        <f>F18*G18</f>
        <v>73.971</v>
      </c>
      <c r="F18" s="39">
        <v>739.71</v>
      </c>
      <c r="G18" s="73">
        <v>0.1</v>
      </c>
      <c r="H18" s="39">
        <v>24</v>
      </c>
      <c r="I18" s="76">
        <v>0</v>
      </c>
      <c r="J18" s="39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2.75">
      <c r="B19" s="27" t="s">
        <v>59</v>
      </c>
      <c r="C19" s="22" t="s">
        <v>56</v>
      </c>
      <c r="D19" s="39">
        <f>E19+I19</f>
        <v>21.1016</v>
      </c>
      <c r="E19" s="39">
        <f>F19*G19</f>
        <v>21.1016</v>
      </c>
      <c r="F19" s="39">
        <v>81.16</v>
      </c>
      <c r="G19" s="73">
        <v>0.26</v>
      </c>
      <c r="H19" s="39">
        <v>24</v>
      </c>
      <c r="I19" s="76"/>
      <c r="J19" s="39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2.75">
      <c r="B20" s="27"/>
      <c r="C20" s="22"/>
      <c r="D20" s="39"/>
      <c r="E20" s="26"/>
      <c r="F20" s="39"/>
      <c r="G20" s="73"/>
      <c r="H20" s="39"/>
      <c r="I20" s="76"/>
      <c r="J20" s="39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3.5" customHeight="1">
      <c r="B21" s="19">
        <v>2</v>
      </c>
      <c r="C21" s="20" t="s">
        <v>21</v>
      </c>
      <c r="D21" s="38">
        <f>D22+D24+D23</f>
        <v>662.490956</v>
      </c>
      <c r="E21" s="26" t="s">
        <v>2</v>
      </c>
      <c r="F21" s="26" t="s">
        <v>6</v>
      </c>
      <c r="G21" s="74" t="s">
        <v>3</v>
      </c>
      <c r="H21" s="26"/>
      <c r="I21" s="77" t="s">
        <v>4</v>
      </c>
      <c r="J21" s="26" t="s">
        <v>5</v>
      </c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8" customHeight="1">
      <c r="B22" s="24" t="s">
        <v>22</v>
      </c>
      <c r="C22" s="22" t="s">
        <v>23</v>
      </c>
      <c r="D22" s="39">
        <f>E22+F22+G22+I22+J22</f>
        <v>389.256</v>
      </c>
      <c r="E22" s="26">
        <v>92.68</v>
      </c>
      <c r="F22" s="39">
        <f>E22*40%</f>
        <v>37.072</v>
      </c>
      <c r="G22" s="73">
        <f>(E22+F22)*20%</f>
        <v>25.950400000000002</v>
      </c>
      <c r="H22" s="39"/>
      <c r="I22" s="76">
        <f>(E22+F22+G22)*70%</f>
        <v>108.99168</v>
      </c>
      <c r="J22" s="39">
        <f>(E22+F22+G22)*80%</f>
        <v>124.56192000000001</v>
      </c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24" t="s">
        <v>24</v>
      </c>
      <c r="C23" s="22" t="s">
        <v>54</v>
      </c>
      <c r="D23" s="39">
        <v>131.98</v>
      </c>
      <c r="E23" s="26"/>
      <c r="F23" s="39"/>
      <c r="G23" s="73"/>
      <c r="H23" s="39"/>
      <c r="I23" s="76"/>
      <c r="J23" s="39"/>
      <c r="K23" s="8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5.75" customHeight="1">
      <c r="B24" t="s">
        <v>60</v>
      </c>
      <c r="C24" s="22" t="s">
        <v>25</v>
      </c>
      <c r="D24" s="39">
        <f>(D22+D23)*27.1%</f>
        <v>141.254956</v>
      </c>
      <c r="E24" s="26"/>
      <c r="F24" s="39"/>
      <c r="G24" s="73"/>
      <c r="H24" s="39"/>
      <c r="I24" s="76"/>
      <c r="J24" s="39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2.75">
      <c r="B25" s="21"/>
      <c r="C25" s="22"/>
      <c r="D25" s="39"/>
      <c r="E25" s="26"/>
      <c r="F25" s="39"/>
      <c r="G25" s="73"/>
      <c r="H25" s="39"/>
      <c r="I25" s="76"/>
      <c r="J25" s="39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2.75">
      <c r="B26" s="19"/>
      <c r="C26" s="20"/>
      <c r="D26" s="39"/>
      <c r="E26" s="26"/>
      <c r="F26" s="39"/>
      <c r="G26" s="73"/>
      <c r="H26" s="39"/>
      <c r="I26" s="76"/>
      <c r="J26" s="39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2.75">
      <c r="B27" s="21"/>
      <c r="C27" s="28" t="s">
        <v>32</v>
      </c>
      <c r="D27" s="39">
        <f>D10+D16+D21</f>
        <v>1111.1095559999999</v>
      </c>
      <c r="E27" s="26"/>
      <c r="F27" s="39"/>
      <c r="G27" s="73"/>
      <c r="H27" s="39"/>
      <c r="I27" s="76"/>
      <c r="J27" s="39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2.75">
      <c r="B28" s="21"/>
      <c r="C28" s="22"/>
      <c r="D28" s="39"/>
      <c r="E28" s="26"/>
      <c r="F28" s="39"/>
      <c r="G28" s="73"/>
      <c r="H28" s="39"/>
      <c r="I28" s="76"/>
      <c r="J28" s="39"/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2.75">
      <c r="B29" s="21"/>
      <c r="C29" s="22" t="s">
        <v>34</v>
      </c>
      <c r="D29" s="138">
        <v>10000</v>
      </c>
      <c r="E29" s="26"/>
      <c r="F29" s="39"/>
      <c r="G29" s="73"/>
      <c r="H29" s="39"/>
      <c r="I29" s="76"/>
      <c r="J29" s="39"/>
      <c r="K29" s="8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2.75">
      <c r="B30" s="21"/>
      <c r="C30" s="22"/>
      <c r="D30" s="39"/>
      <c r="E30" s="26"/>
      <c r="F30" s="39"/>
      <c r="G30" s="73"/>
      <c r="H30" s="39"/>
      <c r="I30" s="76"/>
      <c r="J30" s="39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28" ht="18" customHeight="1">
      <c r="B31" s="21"/>
      <c r="C31" s="21"/>
      <c r="D31" s="39"/>
      <c r="E31" s="39"/>
      <c r="F31" s="39"/>
      <c r="G31" s="73"/>
      <c r="H31" s="39"/>
      <c r="I31" s="76"/>
      <c r="J31" s="39"/>
      <c r="K31" s="1"/>
      <c r="L31" s="1"/>
      <c r="M31" s="1"/>
      <c r="N31" s="1"/>
      <c r="O31" s="1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8" customHeight="1">
      <c r="B32" s="2"/>
      <c r="C32" s="2"/>
      <c r="D32" s="14"/>
      <c r="E32" s="14"/>
      <c r="F32" s="14"/>
      <c r="G32" s="14"/>
      <c r="H32" s="14"/>
      <c r="I32" s="14"/>
      <c r="J32" s="14"/>
      <c r="K32" s="1"/>
      <c r="L32" s="1"/>
      <c r="M32" s="1"/>
      <c r="N32" s="1"/>
      <c r="O32" s="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" customHeight="1">
      <c r="B33" s="2"/>
      <c r="C33" s="2"/>
      <c r="D33" s="14"/>
      <c r="E33" s="14"/>
      <c r="F33" s="14"/>
      <c r="G33" s="14"/>
      <c r="H33" s="14"/>
      <c r="I33" s="14"/>
      <c r="J33" s="14"/>
      <c r="K33" s="1"/>
      <c r="L33" s="1"/>
      <c r="M33" s="1"/>
      <c r="N33" s="1"/>
      <c r="O33" s="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customHeight="1">
      <c r="B34" s="2"/>
      <c r="C34" s="2"/>
      <c r="D34" s="14"/>
      <c r="E34" s="14"/>
      <c r="F34" s="14"/>
      <c r="G34" s="14"/>
      <c r="H34" s="14"/>
      <c r="I34" s="14"/>
      <c r="J34" s="14"/>
      <c r="K34" s="1"/>
      <c r="L34" s="1"/>
      <c r="M34" s="1"/>
      <c r="N34" s="1"/>
      <c r="O34" s="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" customHeight="1">
      <c r="B35" s="2"/>
      <c r="C35" s="2" t="s">
        <v>133</v>
      </c>
      <c r="D35" s="14"/>
      <c r="E35" s="14"/>
      <c r="F35" s="14"/>
      <c r="G35" s="14"/>
      <c r="H35" s="14"/>
      <c r="I35" s="14"/>
      <c r="J35" s="14"/>
      <c r="K35" s="1"/>
      <c r="L35" s="1"/>
      <c r="M35" s="1"/>
      <c r="N35" s="1"/>
      <c r="O35" s="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" customHeight="1">
      <c r="B36" s="2"/>
      <c r="C36" s="2"/>
      <c r="D36" s="14"/>
      <c r="E36" s="14"/>
      <c r="F36" s="14"/>
      <c r="G36" s="14"/>
      <c r="H36" s="14"/>
      <c r="I36" s="14"/>
      <c r="J36" s="14"/>
      <c r="K36" s="1"/>
      <c r="L36" s="1"/>
      <c r="M36" s="1"/>
      <c r="N36" s="1"/>
      <c r="O36" s="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" customHeight="1">
      <c r="B37" s="11"/>
      <c r="C37" s="11" t="s">
        <v>41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/>
      <c r="Q37" s="11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" customHeight="1">
      <c r="B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1"/>
      <c r="Q38" s="11"/>
      <c r="R38" s="1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" customHeight="1">
      <c r="B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1"/>
      <c r="Q39" s="11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3.5" customHeight="1">
      <c r="B40" s="11"/>
      <c r="C40" s="11" t="s">
        <v>39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"/>
      <c r="Q40" s="11"/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3.5" customHeight="1">
      <c r="B41" s="11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1"/>
      <c r="Q41" s="11"/>
      <c r="R41" s="11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5" ht="12.75">
      <c r="D45" s="1"/>
    </row>
    <row r="46" ht="12.75">
      <c r="D46" s="1"/>
    </row>
    <row r="47" ht="12.75">
      <c r="D47" s="1"/>
    </row>
    <row r="48" ht="12.75">
      <c r="D48" s="1"/>
    </row>
  </sheetData>
  <sheetProtection/>
  <mergeCells count="5">
    <mergeCell ref="B5:J5"/>
    <mergeCell ref="B6:J6"/>
    <mergeCell ref="O4:T4"/>
    <mergeCell ref="B3:J3"/>
    <mergeCell ref="B4:J4"/>
  </mergeCells>
  <printOptions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D5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27.00390625" style="0" customWidth="1"/>
    <col min="4" max="4" width="13.140625" style="0" customWidth="1"/>
    <col min="5" max="5" width="9.00390625" style="0" customWidth="1"/>
    <col min="6" max="6" width="9.421875" style="0" customWidth="1"/>
    <col min="7" max="8" width="8.421875" style="0" customWidth="1"/>
    <col min="9" max="9" width="9.28125" style="0" customWidth="1"/>
    <col min="10" max="10" width="8.7109375" style="0" customWidth="1"/>
    <col min="11" max="11" width="12.710937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6.140625" style="0" customWidth="1"/>
    <col min="16" max="16" width="6.421875" style="0" customWidth="1"/>
    <col min="17" max="17" width="5.7109375" style="0" customWidth="1"/>
    <col min="18" max="18" width="6.28125" style="0" customWidth="1"/>
    <col min="19" max="19" width="6.57421875" style="0" customWidth="1"/>
    <col min="20" max="20" width="5.57421875" style="0" customWidth="1"/>
    <col min="21" max="21" width="6.57421875" style="0" customWidth="1"/>
    <col min="22" max="24" width="9.7109375" style="0" customWidth="1"/>
    <col min="25" max="25" width="11.7109375" style="0" customWidth="1"/>
    <col min="26" max="26" width="6.57421875" style="0" customWidth="1"/>
    <col min="27" max="28" width="8.421875" style="0" customWidth="1"/>
    <col min="29" max="29" width="12.57421875" style="0" customWidth="1"/>
    <col min="30" max="30" width="11.7109375" style="0" customWidth="1"/>
  </cols>
  <sheetData>
    <row r="3" spans="2:11" ht="12.75">
      <c r="B3" s="176" t="s">
        <v>36</v>
      </c>
      <c r="C3" s="176"/>
      <c r="D3" s="176"/>
      <c r="E3" s="176"/>
      <c r="F3" s="176"/>
      <c r="G3" s="176"/>
      <c r="H3" s="176"/>
      <c r="I3" s="176"/>
      <c r="J3" s="176"/>
      <c r="K3" s="78"/>
    </row>
    <row r="4" spans="2:30" ht="12.75">
      <c r="B4" s="173" t="s">
        <v>37</v>
      </c>
      <c r="C4" s="173"/>
      <c r="D4" s="173"/>
      <c r="E4" s="173"/>
      <c r="F4" s="173"/>
      <c r="G4" s="173"/>
      <c r="H4" s="173"/>
      <c r="I4" s="173"/>
      <c r="J4" s="173"/>
      <c r="K4" s="79"/>
      <c r="L4" s="3"/>
      <c r="M4" s="7"/>
      <c r="N4" s="7"/>
      <c r="O4" s="175"/>
      <c r="P4" s="175"/>
      <c r="Q4" s="175"/>
      <c r="R4" s="175"/>
      <c r="S4" s="175"/>
      <c r="T4" s="175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173" t="s">
        <v>115</v>
      </c>
      <c r="C5" s="173"/>
      <c r="D5" s="173"/>
      <c r="E5" s="173"/>
      <c r="F5" s="173"/>
      <c r="G5" s="173"/>
      <c r="H5" s="173"/>
      <c r="I5" s="173"/>
      <c r="J5" s="173"/>
      <c r="K5" s="79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12.75">
      <c r="B6" s="174" t="s">
        <v>38</v>
      </c>
      <c r="C6" s="174"/>
      <c r="D6" s="174"/>
      <c r="E6" s="174"/>
      <c r="F6" s="174"/>
      <c r="G6" s="174"/>
      <c r="H6" s="174"/>
      <c r="I6" s="174"/>
      <c r="J6" s="174"/>
      <c r="K6" s="81"/>
      <c r="L6" s="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12.75"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>
      <c r="B8" s="17" t="s">
        <v>13</v>
      </c>
      <c r="C8" s="15" t="s">
        <v>14</v>
      </c>
      <c r="D8" s="15" t="s">
        <v>26</v>
      </c>
      <c r="E8" s="29" t="s">
        <v>33</v>
      </c>
      <c r="F8" s="30" t="s">
        <v>7</v>
      </c>
      <c r="G8" s="31" t="s">
        <v>35</v>
      </c>
      <c r="H8" s="30" t="s">
        <v>57</v>
      </c>
      <c r="I8" s="30" t="s">
        <v>31</v>
      </c>
      <c r="J8" s="32"/>
      <c r="K8" s="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2.75">
      <c r="B9" s="18" t="s">
        <v>12</v>
      </c>
      <c r="C9" s="16"/>
      <c r="D9" s="33" t="s">
        <v>27</v>
      </c>
      <c r="E9" s="34"/>
      <c r="F9" s="16"/>
      <c r="G9" s="35"/>
      <c r="H9" s="36" t="s">
        <v>58</v>
      </c>
      <c r="I9" s="36"/>
      <c r="J9" s="37"/>
      <c r="K9" s="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2.75">
      <c r="B10" s="19">
        <v>1</v>
      </c>
      <c r="C10" s="20" t="s">
        <v>11</v>
      </c>
      <c r="D10" s="38">
        <f>D11+D12+D13+D14</f>
        <v>273.42679999999996</v>
      </c>
      <c r="E10" s="22"/>
      <c r="F10" s="22"/>
      <c r="G10" s="72"/>
      <c r="H10" s="22"/>
      <c r="I10" s="75"/>
      <c r="J10" s="39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2.75">
      <c r="B11" s="21" t="s">
        <v>15</v>
      </c>
      <c r="C11" s="22" t="s">
        <v>16</v>
      </c>
      <c r="D11" s="39">
        <v>109.24</v>
      </c>
      <c r="E11" s="26"/>
      <c r="F11" s="39"/>
      <c r="G11" s="73"/>
      <c r="H11" s="39"/>
      <c r="I11" s="76"/>
      <c r="J11" s="39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>
      <c r="B12" s="24" t="s">
        <v>17</v>
      </c>
      <c r="C12" s="22" t="s">
        <v>8</v>
      </c>
      <c r="D12" s="39">
        <f>E12</f>
        <v>59.236799999999995</v>
      </c>
      <c r="E12" s="26">
        <f>F12*G12</f>
        <v>59.236799999999995</v>
      </c>
      <c r="F12" s="39">
        <v>6.888</v>
      </c>
      <c r="G12" s="73">
        <v>8.6</v>
      </c>
      <c r="H12" s="39"/>
      <c r="I12" s="76">
        <v>0</v>
      </c>
      <c r="J12" s="39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4" t="s">
        <v>18</v>
      </c>
      <c r="C13" s="71" t="s">
        <v>55</v>
      </c>
      <c r="D13" s="39">
        <f>E13</f>
        <v>4.95</v>
      </c>
      <c r="E13" s="22">
        <f>F13*G13</f>
        <v>4.95</v>
      </c>
      <c r="F13" s="22">
        <v>4.95</v>
      </c>
      <c r="G13" s="22">
        <v>1</v>
      </c>
      <c r="H13" s="22"/>
      <c r="I13" s="22"/>
      <c r="J13" s="22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2.75">
      <c r="B14" s="24" t="s">
        <v>19</v>
      </c>
      <c r="C14" s="22" t="s">
        <v>113</v>
      </c>
      <c r="D14" s="39">
        <f>E14</f>
        <v>100</v>
      </c>
      <c r="E14" s="22">
        <f>F14*G14</f>
        <v>100</v>
      </c>
      <c r="F14" s="39">
        <v>2</v>
      </c>
      <c r="G14" s="73">
        <v>50</v>
      </c>
      <c r="H14" s="39"/>
      <c r="I14" s="76"/>
      <c r="J14" s="39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2.75">
      <c r="B15" s="24" t="s">
        <v>1</v>
      </c>
      <c r="C15" s="22"/>
      <c r="D15" s="39"/>
      <c r="E15" s="26"/>
      <c r="F15" s="39"/>
      <c r="G15" s="73"/>
      <c r="H15" s="39"/>
      <c r="I15" s="76"/>
      <c r="J15" s="39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>
      <c r="B16" s="25" t="s">
        <v>28</v>
      </c>
      <c r="C16" s="20" t="s">
        <v>0</v>
      </c>
      <c r="D16" s="38">
        <f>D17+D18+D19</f>
        <v>109.85180000000001</v>
      </c>
      <c r="E16" s="26"/>
      <c r="F16" s="26"/>
      <c r="G16" s="74"/>
      <c r="H16" s="26"/>
      <c r="I16" s="77"/>
      <c r="J16" s="39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3" t="s">
        <v>29</v>
      </c>
      <c r="C17" s="22" t="s">
        <v>9</v>
      </c>
      <c r="D17" s="39">
        <f>E17+I17</f>
        <v>14.779200000000001</v>
      </c>
      <c r="E17" s="39">
        <f>F17*G17</f>
        <v>14.779200000000001</v>
      </c>
      <c r="F17" s="39">
        <v>92.37</v>
      </c>
      <c r="G17" s="73">
        <v>0.16</v>
      </c>
      <c r="H17" s="39">
        <v>24</v>
      </c>
      <c r="I17" s="76">
        <v>0</v>
      </c>
      <c r="J17" s="39"/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2.75">
      <c r="B18" s="27" t="s">
        <v>30</v>
      </c>
      <c r="C18" s="22" t="s">
        <v>10</v>
      </c>
      <c r="D18" s="39">
        <f>E18+I18</f>
        <v>73.971</v>
      </c>
      <c r="E18" s="39">
        <f>F18*G18</f>
        <v>73.971</v>
      </c>
      <c r="F18" s="39">
        <v>739.71</v>
      </c>
      <c r="G18" s="73">
        <v>0.1</v>
      </c>
      <c r="H18" s="39">
        <v>24</v>
      </c>
      <c r="I18" s="76">
        <v>0</v>
      </c>
      <c r="J18" s="39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2.75">
      <c r="B19" s="27" t="s">
        <v>59</v>
      </c>
      <c r="C19" s="22" t="s">
        <v>56</v>
      </c>
      <c r="D19" s="39">
        <f>E19+I19</f>
        <v>21.1016</v>
      </c>
      <c r="E19" s="39">
        <f>F19*G19</f>
        <v>21.1016</v>
      </c>
      <c r="F19" s="39">
        <v>81.16</v>
      </c>
      <c r="G19" s="73">
        <v>0.26</v>
      </c>
      <c r="H19" s="39">
        <v>24</v>
      </c>
      <c r="I19" s="76"/>
      <c r="J19" s="39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2.75">
      <c r="B20" s="27"/>
      <c r="C20" s="22"/>
      <c r="D20" s="39"/>
      <c r="E20" s="26"/>
      <c r="F20" s="39"/>
      <c r="G20" s="73"/>
      <c r="H20" s="39"/>
      <c r="I20" s="76"/>
      <c r="J20" s="39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3.5" customHeight="1">
      <c r="B21" s="19">
        <v>2</v>
      </c>
      <c r="C21" s="20" t="s">
        <v>21</v>
      </c>
      <c r="D21" s="38">
        <f>D22+D24+D23</f>
        <v>557.163186</v>
      </c>
      <c r="E21" s="26" t="s">
        <v>2</v>
      </c>
      <c r="F21" s="26" t="s">
        <v>6</v>
      </c>
      <c r="G21" s="74" t="s">
        <v>3</v>
      </c>
      <c r="H21" s="26"/>
      <c r="I21" s="77" t="s">
        <v>4</v>
      </c>
      <c r="J21" s="26" t="s">
        <v>5</v>
      </c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8" customHeight="1">
      <c r="B22" s="24" t="s">
        <v>22</v>
      </c>
      <c r="C22" s="22" t="s">
        <v>23</v>
      </c>
      <c r="D22" s="39">
        <f>E22+F22+G22+I22+J22</f>
        <v>319.746</v>
      </c>
      <c r="E22" s="26">
        <v>92.68</v>
      </c>
      <c r="F22" s="39">
        <f>E22*15%</f>
        <v>13.902000000000001</v>
      </c>
      <c r="G22" s="73">
        <f>(E22+F22)*20%</f>
        <v>21.3164</v>
      </c>
      <c r="H22" s="39"/>
      <c r="I22" s="76">
        <f>(E22+F22+G22)*70%</f>
        <v>89.52888</v>
      </c>
      <c r="J22" s="39">
        <f>(E22+F22+G22)*80%</f>
        <v>102.31872000000001</v>
      </c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24" t="s">
        <v>24</v>
      </c>
      <c r="C23" s="22" t="s">
        <v>54</v>
      </c>
      <c r="D23" s="39">
        <v>118.62</v>
      </c>
      <c r="E23" s="26"/>
      <c r="F23" s="39"/>
      <c r="G23" s="73"/>
      <c r="H23" s="39"/>
      <c r="I23" s="76"/>
      <c r="J23" s="39"/>
      <c r="K23" s="8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5.75" customHeight="1">
      <c r="B24" t="s">
        <v>60</v>
      </c>
      <c r="C24" s="22" t="s">
        <v>25</v>
      </c>
      <c r="D24" s="39">
        <f>(D22+D23)*27.1%</f>
        <v>118.79718600000001</v>
      </c>
      <c r="E24" s="26"/>
      <c r="F24" s="39"/>
      <c r="G24" s="73"/>
      <c r="H24" s="39"/>
      <c r="I24" s="76"/>
      <c r="J24" s="39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2.75">
      <c r="B25" s="21"/>
      <c r="C25" s="22"/>
      <c r="D25" s="39"/>
      <c r="E25" s="26"/>
      <c r="F25" s="39"/>
      <c r="G25" s="73"/>
      <c r="H25" s="39"/>
      <c r="I25" s="76"/>
      <c r="J25" s="39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2.75">
      <c r="B26" s="19"/>
      <c r="C26" s="20"/>
      <c r="D26" s="39"/>
      <c r="E26" s="26"/>
      <c r="F26" s="39"/>
      <c r="G26" s="73"/>
      <c r="H26" s="39"/>
      <c r="I26" s="76"/>
      <c r="J26" s="39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2.75">
      <c r="B27" s="21"/>
      <c r="C27" s="28" t="s">
        <v>32</v>
      </c>
      <c r="D27" s="39">
        <f>D10+D16+D21</f>
        <v>940.441786</v>
      </c>
      <c r="E27" s="26"/>
      <c r="F27" s="39"/>
      <c r="G27" s="73"/>
      <c r="H27" s="39"/>
      <c r="I27" s="76"/>
      <c r="J27" s="39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2.75">
      <c r="B28" s="21"/>
      <c r="C28" s="22"/>
      <c r="D28" s="39"/>
      <c r="E28" s="26"/>
      <c r="F28" s="39"/>
      <c r="G28" s="73"/>
      <c r="H28" s="39"/>
      <c r="I28" s="76"/>
      <c r="J28" s="39"/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2.75">
      <c r="B29" s="21"/>
      <c r="C29" s="22" t="s">
        <v>34</v>
      </c>
      <c r="D29" s="138">
        <v>8464</v>
      </c>
      <c r="E29" s="26"/>
      <c r="F29" s="39"/>
      <c r="G29" s="73"/>
      <c r="H29" s="39"/>
      <c r="I29" s="76"/>
      <c r="J29" s="39"/>
      <c r="K29" s="8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2.75">
      <c r="B30" s="21"/>
      <c r="C30" s="22"/>
      <c r="D30" s="39"/>
      <c r="E30" s="26"/>
      <c r="F30" s="39"/>
      <c r="G30" s="73"/>
      <c r="H30" s="39"/>
      <c r="I30" s="76"/>
      <c r="J30" s="39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28" ht="18" customHeight="1">
      <c r="B31" s="21"/>
      <c r="C31" s="21"/>
      <c r="D31" s="39"/>
      <c r="E31" s="39"/>
      <c r="F31" s="39"/>
      <c r="G31" s="73"/>
      <c r="H31" s="39"/>
      <c r="I31" s="76"/>
      <c r="J31" s="39"/>
      <c r="K31" s="1"/>
      <c r="L31" s="1"/>
      <c r="M31" s="1"/>
      <c r="N31" s="1"/>
      <c r="O31" s="1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8" customHeight="1">
      <c r="B32" s="11" t="s">
        <v>1</v>
      </c>
      <c r="C32" s="1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1"/>
      <c r="Q32" s="11"/>
      <c r="R32" s="1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" customHeight="1">
      <c r="B33" s="11"/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1"/>
      <c r="Q33" s="11"/>
      <c r="R33" s="1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customHeight="1"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1"/>
      <c r="Q34" s="11"/>
      <c r="R34" s="1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" customHeight="1">
      <c r="B35" s="11"/>
      <c r="C35" s="1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1"/>
      <c r="Q35" s="11"/>
      <c r="R35" s="1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" customHeight="1">
      <c r="B36" s="11"/>
      <c r="C36" s="167" t="s">
        <v>129</v>
      </c>
      <c r="D36" s="13"/>
      <c r="E36" s="13"/>
      <c r="F36" s="13"/>
      <c r="G36" s="168" t="s">
        <v>130</v>
      </c>
      <c r="H36" s="13"/>
      <c r="I36" s="13"/>
      <c r="J36" s="13"/>
      <c r="K36" s="13"/>
      <c r="L36" s="13"/>
      <c r="M36" s="13"/>
      <c r="N36" s="13"/>
      <c r="O36" s="13"/>
      <c r="P36" s="11"/>
      <c r="Q36" s="11"/>
      <c r="R36" s="1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" customHeight="1">
      <c r="B37" s="11"/>
      <c r="C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/>
      <c r="Q37" s="11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" customHeight="1">
      <c r="B38" s="11"/>
      <c r="C38" s="167" t="s">
        <v>131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1"/>
      <c r="Q38" s="11"/>
      <c r="R38" s="1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" customHeight="1">
      <c r="B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1"/>
      <c r="Q39" s="11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8" customHeight="1">
      <c r="B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"/>
      <c r="Q40" s="11"/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3.5" customHeight="1">
      <c r="B41" s="11"/>
      <c r="C41" s="11" t="s">
        <v>39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1"/>
      <c r="Q41" s="11"/>
      <c r="R41" s="11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3.5" customHeight="1">
      <c r="B42" s="11"/>
      <c r="C42" s="11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1"/>
      <c r="Q42" s="11"/>
      <c r="R42" s="11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3.5" customHeight="1">
      <c r="B43" s="11"/>
      <c r="C43" s="11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1"/>
      <c r="Q43" s="11"/>
      <c r="R43" s="11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11" ht="12.75">
      <c r="B44" s="2"/>
      <c r="C44" s="2"/>
      <c r="D44" s="14"/>
      <c r="E44" s="14"/>
      <c r="F44" s="14"/>
      <c r="G44" s="14"/>
      <c r="H44" s="14"/>
      <c r="I44" s="14"/>
      <c r="J44" s="14"/>
      <c r="K44" s="1"/>
    </row>
    <row r="45" spans="2:11" ht="12.75">
      <c r="B45" s="11"/>
      <c r="C45" s="69"/>
      <c r="D45" s="13"/>
      <c r="F45" s="13"/>
      <c r="G45" s="40"/>
      <c r="H45" s="40"/>
      <c r="I45" s="13"/>
      <c r="J45" s="13"/>
      <c r="K45" s="13"/>
    </row>
    <row r="46" spans="2:11" ht="12.75">
      <c r="B46" s="11"/>
      <c r="C46" s="70"/>
      <c r="D46" s="12"/>
      <c r="E46" s="80"/>
      <c r="F46" s="13"/>
      <c r="G46" s="40"/>
      <c r="H46" s="40"/>
      <c r="I46" s="13"/>
      <c r="J46" s="13"/>
      <c r="K46" s="13"/>
    </row>
    <row r="47" spans="3:10" ht="12.75">
      <c r="C47" s="11"/>
      <c r="D47" s="12"/>
      <c r="E47" s="13"/>
      <c r="F47" s="13"/>
      <c r="G47" s="13"/>
      <c r="H47" s="13"/>
      <c r="I47" s="13"/>
      <c r="J47" s="13"/>
    </row>
    <row r="48" spans="4:10" ht="12.75">
      <c r="D48" s="43"/>
      <c r="E48" s="1"/>
      <c r="F48" s="1"/>
      <c r="G48" s="1"/>
      <c r="H48" s="1"/>
      <c r="I48" s="1"/>
      <c r="J48" s="1"/>
    </row>
    <row r="49" spans="4:10" ht="12.75">
      <c r="D49" s="43"/>
      <c r="F49" s="1"/>
      <c r="G49" s="1"/>
      <c r="H49" s="1"/>
      <c r="J49" s="1"/>
    </row>
    <row r="50" spans="4:10" ht="12.75">
      <c r="D50" s="1"/>
      <c r="E50" s="1"/>
      <c r="F50" s="1"/>
      <c r="G50" s="1"/>
      <c r="H50" s="1"/>
      <c r="I50" s="1"/>
      <c r="J50" s="1"/>
    </row>
    <row r="51" spans="4:10" ht="12.75">
      <c r="D51" s="43"/>
      <c r="E51" s="1"/>
      <c r="F51" s="1"/>
      <c r="G51" s="1"/>
      <c r="H51" s="1"/>
      <c r="I51" s="1"/>
      <c r="J51" s="1"/>
    </row>
    <row r="52" spans="3:8" ht="12.75">
      <c r="C52" s="68"/>
      <c r="D52" s="43"/>
      <c r="E52" s="80"/>
      <c r="G52" s="41"/>
      <c r="H52" s="68"/>
    </row>
  </sheetData>
  <sheetProtection/>
  <mergeCells count="5">
    <mergeCell ref="B3:J3"/>
    <mergeCell ref="B4:J4"/>
    <mergeCell ref="O4:T4"/>
    <mergeCell ref="B5:J5"/>
    <mergeCell ref="B6:J6"/>
  </mergeCells>
  <printOptions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D59"/>
  <sheetViews>
    <sheetView zoomScalePageLayoutView="0" workbookViewId="0" topLeftCell="A21">
      <selection activeCell="A1" sqref="A1:J45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27.00390625" style="0" customWidth="1"/>
    <col min="4" max="4" width="13.140625" style="0" customWidth="1"/>
    <col min="5" max="5" width="9.00390625" style="0" customWidth="1"/>
    <col min="6" max="6" width="9.421875" style="0" customWidth="1"/>
    <col min="7" max="8" width="8.421875" style="0" customWidth="1"/>
    <col min="9" max="9" width="9.28125" style="0" customWidth="1"/>
    <col min="10" max="10" width="8.7109375" style="0" customWidth="1"/>
    <col min="11" max="11" width="12.710937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6.140625" style="0" customWidth="1"/>
    <col min="16" max="16" width="6.421875" style="0" customWidth="1"/>
    <col min="17" max="17" width="5.7109375" style="0" customWidth="1"/>
    <col min="18" max="18" width="6.28125" style="0" customWidth="1"/>
    <col min="19" max="19" width="6.57421875" style="0" customWidth="1"/>
    <col min="20" max="20" width="5.57421875" style="0" customWidth="1"/>
    <col min="21" max="21" width="6.57421875" style="0" customWidth="1"/>
    <col min="22" max="24" width="9.7109375" style="0" customWidth="1"/>
    <col min="25" max="25" width="11.7109375" style="0" customWidth="1"/>
    <col min="26" max="26" width="6.57421875" style="0" customWidth="1"/>
    <col min="27" max="28" width="8.421875" style="0" customWidth="1"/>
    <col min="29" max="29" width="12.57421875" style="0" customWidth="1"/>
    <col min="30" max="30" width="11.7109375" style="0" customWidth="1"/>
  </cols>
  <sheetData>
    <row r="3" spans="2:11" ht="12.75">
      <c r="B3" s="176" t="s">
        <v>36</v>
      </c>
      <c r="C3" s="176"/>
      <c r="D3" s="176"/>
      <c r="E3" s="176"/>
      <c r="F3" s="176"/>
      <c r="G3" s="176"/>
      <c r="H3" s="176"/>
      <c r="I3" s="176"/>
      <c r="J3" s="176"/>
      <c r="K3" s="78"/>
    </row>
    <row r="4" spans="2:30" ht="12.75">
      <c r="B4" s="173" t="s">
        <v>37</v>
      </c>
      <c r="C4" s="173"/>
      <c r="D4" s="173"/>
      <c r="E4" s="173"/>
      <c r="F4" s="173"/>
      <c r="G4" s="173"/>
      <c r="H4" s="173"/>
      <c r="I4" s="173"/>
      <c r="J4" s="173"/>
      <c r="K4" s="79"/>
      <c r="L4" s="3"/>
      <c r="M4" s="7"/>
      <c r="N4" s="7"/>
      <c r="O4" s="175"/>
      <c r="P4" s="175"/>
      <c r="Q4" s="175"/>
      <c r="R4" s="175"/>
      <c r="S4" s="175"/>
      <c r="T4" s="175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173" t="s">
        <v>115</v>
      </c>
      <c r="C5" s="173"/>
      <c r="D5" s="173"/>
      <c r="E5" s="173"/>
      <c r="F5" s="173"/>
      <c r="G5" s="173"/>
      <c r="H5" s="173"/>
      <c r="I5" s="173"/>
      <c r="J5" s="173"/>
      <c r="K5" s="79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12.75">
      <c r="B6" s="174" t="s">
        <v>142</v>
      </c>
      <c r="C6" s="174"/>
      <c r="D6" s="174"/>
      <c r="E6" s="174"/>
      <c r="F6" s="174"/>
      <c r="G6" s="174"/>
      <c r="H6" s="174"/>
      <c r="I6" s="174"/>
      <c r="J6" s="174"/>
      <c r="K6" s="81"/>
      <c r="L6" s="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12.75">
      <c r="B7" s="3"/>
      <c r="C7" s="3"/>
      <c r="D7" s="3"/>
      <c r="E7" s="3"/>
      <c r="F7" s="3"/>
      <c r="G7" s="3"/>
      <c r="H7" s="3"/>
      <c r="I7" s="3"/>
      <c r="J7" s="3"/>
      <c r="K7" s="3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>
      <c r="B8" s="17" t="s">
        <v>13</v>
      </c>
      <c r="C8" s="15" t="s">
        <v>14</v>
      </c>
      <c r="D8" s="15" t="s">
        <v>26</v>
      </c>
      <c r="E8" s="29" t="s">
        <v>33</v>
      </c>
      <c r="F8" s="30" t="s">
        <v>7</v>
      </c>
      <c r="G8" s="31" t="s">
        <v>35</v>
      </c>
      <c r="H8" s="30" t="s">
        <v>57</v>
      </c>
      <c r="I8" s="30" t="s">
        <v>31</v>
      </c>
      <c r="J8" s="32"/>
      <c r="K8" s="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2.75">
      <c r="B9" s="18" t="s">
        <v>12</v>
      </c>
      <c r="C9" s="16"/>
      <c r="D9" s="33" t="s">
        <v>27</v>
      </c>
      <c r="E9" s="34"/>
      <c r="F9" s="16"/>
      <c r="G9" s="35"/>
      <c r="H9" s="36" t="s">
        <v>58</v>
      </c>
      <c r="I9" s="36"/>
      <c r="J9" s="37"/>
      <c r="K9" s="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2.75">
      <c r="B10" s="19">
        <v>1</v>
      </c>
      <c r="C10" s="20" t="s">
        <v>11</v>
      </c>
      <c r="D10" s="38">
        <f>D11+D12+D13</f>
        <v>440.6768</v>
      </c>
      <c r="E10" s="22"/>
      <c r="F10" s="22"/>
      <c r="G10" s="72"/>
      <c r="H10" s="22"/>
      <c r="I10" s="75"/>
      <c r="J10" s="39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2.75">
      <c r="B11" s="21" t="s">
        <v>15</v>
      </c>
      <c r="C11" s="22" t="s">
        <v>16</v>
      </c>
      <c r="D11" s="39">
        <v>376.49</v>
      </c>
      <c r="E11" s="26"/>
      <c r="F11" s="39"/>
      <c r="G11" s="73"/>
      <c r="H11" s="39"/>
      <c r="I11" s="76"/>
      <c r="J11" s="39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>
      <c r="B12" s="24" t="s">
        <v>17</v>
      </c>
      <c r="C12" s="22" t="s">
        <v>8</v>
      </c>
      <c r="D12" s="39">
        <f>E12</f>
        <v>59.236799999999995</v>
      </c>
      <c r="E12" s="26">
        <f>F12*G12</f>
        <v>59.236799999999995</v>
      </c>
      <c r="F12" s="39">
        <v>6.888</v>
      </c>
      <c r="G12" s="73">
        <v>8.6</v>
      </c>
      <c r="H12" s="39"/>
      <c r="I12" s="76">
        <v>0</v>
      </c>
      <c r="J12" s="39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4" t="s">
        <v>18</v>
      </c>
      <c r="C13" s="71" t="s">
        <v>55</v>
      </c>
      <c r="D13" s="22">
        <v>4.95</v>
      </c>
      <c r="E13" s="22">
        <f>F13*G13</f>
        <v>4.95</v>
      </c>
      <c r="F13" s="22">
        <v>4.95</v>
      </c>
      <c r="G13" s="22">
        <v>1</v>
      </c>
      <c r="H13" s="22"/>
      <c r="I13" s="22"/>
      <c r="J13" s="22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2.75">
      <c r="B14" s="24"/>
      <c r="C14" s="22"/>
      <c r="D14" s="39"/>
      <c r="E14" s="26"/>
      <c r="F14" s="39"/>
      <c r="G14" s="73"/>
      <c r="H14" s="39"/>
      <c r="I14" s="76"/>
      <c r="J14" s="39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2.75">
      <c r="B15" s="24" t="s">
        <v>1</v>
      </c>
      <c r="C15" s="22"/>
      <c r="D15" s="39"/>
      <c r="E15" s="26"/>
      <c r="F15" s="39"/>
      <c r="G15" s="73"/>
      <c r="H15" s="39"/>
      <c r="I15" s="76"/>
      <c r="J15" s="39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>
      <c r="B16" s="25" t="s">
        <v>28</v>
      </c>
      <c r="C16" s="20" t="s">
        <v>0</v>
      </c>
      <c r="D16" s="38">
        <f>D17+D18+D19</f>
        <v>109.85180000000001</v>
      </c>
      <c r="E16" s="26"/>
      <c r="F16" s="26"/>
      <c r="G16" s="74"/>
      <c r="H16" s="26"/>
      <c r="I16" s="77"/>
      <c r="J16" s="39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3" t="s">
        <v>29</v>
      </c>
      <c r="C17" s="22" t="s">
        <v>9</v>
      </c>
      <c r="D17" s="39">
        <f>E17+I17</f>
        <v>14.779200000000001</v>
      </c>
      <c r="E17" s="39">
        <f>F17*G17</f>
        <v>14.779200000000001</v>
      </c>
      <c r="F17" s="39">
        <v>92.37</v>
      </c>
      <c r="G17" s="73">
        <v>0.16</v>
      </c>
      <c r="H17" s="39">
        <v>24</v>
      </c>
      <c r="I17" s="76">
        <v>0</v>
      </c>
      <c r="J17" s="39"/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2.75">
      <c r="B18" s="27" t="s">
        <v>30</v>
      </c>
      <c r="C18" s="22" t="s">
        <v>10</v>
      </c>
      <c r="D18" s="39">
        <f>E18+I18</f>
        <v>73.971</v>
      </c>
      <c r="E18" s="39">
        <f>F18*G18</f>
        <v>73.971</v>
      </c>
      <c r="F18" s="39">
        <v>739.71</v>
      </c>
      <c r="G18" s="73">
        <v>0.1</v>
      </c>
      <c r="H18" s="39">
        <v>24</v>
      </c>
      <c r="I18" s="76">
        <v>0</v>
      </c>
      <c r="J18" s="39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2.75">
      <c r="B19" s="27" t="s">
        <v>59</v>
      </c>
      <c r="C19" s="22" t="s">
        <v>56</v>
      </c>
      <c r="D19" s="39">
        <f>E19+I19</f>
        <v>21.1016</v>
      </c>
      <c r="E19" s="39">
        <f>F19*G19</f>
        <v>21.1016</v>
      </c>
      <c r="F19" s="39">
        <v>81.16</v>
      </c>
      <c r="G19" s="73">
        <v>0.26</v>
      </c>
      <c r="H19" s="39">
        <v>24</v>
      </c>
      <c r="I19" s="76"/>
      <c r="J19" s="39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2.75">
      <c r="B20" s="27"/>
      <c r="C20" s="22"/>
      <c r="D20" s="39"/>
      <c r="E20" s="26"/>
      <c r="F20" s="39"/>
      <c r="G20" s="73"/>
      <c r="H20" s="39"/>
      <c r="I20" s="76"/>
      <c r="J20" s="39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3.5" customHeight="1">
      <c r="B21" s="19">
        <v>2</v>
      </c>
      <c r="C21" s="20" t="s">
        <v>21</v>
      </c>
      <c r="D21" s="38">
        <f>D22+D24+D23</f>
        <v>825.7972975000001</v>
      </c>
      <c r="E21" s="26" t="s">
        <v>2</v>
      </c>
      <c r="F21" s="26" t="s">
        <v>6</v>
      </c>
      <c r="G21" s="74" t="s">
        <v>3</v>
      </c>
      <c r="H21" s="26"/>
      <c r="I21" s="77" t="s">
        <v>4</v>
      </c>
      <c r="J21" s="26" t="s">
        <v>5</v>
      </c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8" customHeight="1">
      <c r="B22" s="24" t="s">
        <v>22</v>
      </c>
      <c r="C22" s="22" t="s">
        <v>23</v>
      </c>
      <c r="D22" s="39">
        <f>E22+F22+G22+I22+J22</f>
        <v>492.36250000000007</v>
      </c>
      <c r="E22" s="26">
        <v>92.68</v>
      </c>
      <c r="F22" s="39">
        <f>E22*70%</f>
        <v>64.876</v>
      </c>
      <c r="G22" s="73">
        <f>(E22+F22)*25%</f>
        <v>39.389</v>
      </c>
      <c r="H22" s="39"/>
      <c r="I22" s="76">
        <f>(E22+F22+G22)*70%</f>
        <v>137.8615</v>
      </c>
      <c r="J22" s="39">
        <f>(E22+F22+G22)*80%</f>
        <v>157.55600000000004</v>
      </c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24" t="s">
        <v>24</v>
      </c>
      <c r="C23" s="22" t="s">
        <v>54</v>
      </c>
      <c r="D23" s="39">
        <v>157.36</v>
      </c>
      <c r="E23" s="26"/>
      <c r="F23" s="39"/>
      <c r="G23" s="73"/>
      <c r="H23" s="39"/>
      <c r="I23" s="76"/>
      <c r="J23" s="39"/>
      <c r="K23" s="8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5.75" customHeight="1">
      <c r="B24" t="s">
        <v>60</v>
      </c>
      <c r="C24" s="22" t="s">
        <v>25</v>
      </c>
      <c r="D24" s="39">
        <f>(D22+D23)*27.1%</f>
        <v>176.07479750000005</v>
      </c>
      <c r="E24" s="26"/>
      <c r="F24" s="39"/>
      <c r="G24" s="73"/>
      <c r="H24" s="39"/>
      <c r="I24" s="76"/>
      <c r="J24" s="39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2.75">
      <c r="B25" s="21"/>
      <c r="C25" s="22"/>
      <c r="D25" s="39"/>
      <c r="E25" s="26"/>
      <c r="F25" s="39"/>
      <c r="G25" s="73"/>
      <c r="H25" s="39"/>
      <c r="I25" s="76"/>
      <c r="J25" s="39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2.75">
      <c r="B26" s="19"/>
      <c r="C26" s="20"/>
      <c r="D26" s="39"/>
      <c r="E26" s="26"/>
      <c r="F26" s="39"/>
      <c r="G26" s="73"/>
      <c r="H26" s="39"/>
      <c r="I26" s="76"/>
      <c r="J26" s="39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2.75">
      <c r="B27" s="21"/>
      <c r="C27" s="28" t="s">
        <v>32</v>
      </c>
      <c r="D27" s="39">
        <f>D10+D16+D21</f>
        <v>1376.3258975</v>
      </c>
      <c r="E27" s="26"/>
      <c r="F27" s="39"/>
      <c r="G27" s="73"/>
      <c r="H27" s="39"/>
      <c r="I27" s="76"/>
      <c r="J27" s="39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2.75">
      <c r="B28" s="21"/>
      <c r="C28" s="22"/>
      <c r="D28" s="39"/>
      <c r="E28" s="26"/>
      <c r="F28" s="39"/>
      <c r="G28" s="73"/>
      <c r="H28" s="39"/>
      <c r="I28" s="76"/>
      <c r="J28" s="39"/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2.75">
      <c r="B29" s="21"/>
      <c r="C29" s="22" t="s">
        <v>34</v>
      </c>
      <c r="D29" s="138">
        <f>D27*9</f>
        <v>12386.933077500002</v>
      </c>
      <c r="E29" s="26"/>
      <c r="F29" s="39"/>
      <c r="G29" s="73"/>
      <c r="H29" s="39"/>
      <c r="I29" s="76"/>
      <c r="J29" s="39"/>
      <c r="K29" s="8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2.75">
      <c r="B30" s="21"/>
      <c r="C30" s="22"/>
      <c r="D30" s="39"/>
      <c r="E30" s="26"/>
      <c r="F30" s="39"/>
      <c r="G30" s="73"/>
      <c r="H30" s="39"/>
      <c r="I30" s="76"/>
      <c r="J30" s="39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28" ht="18" customHeight="1">
      <c r="B31" s="21"/>
      <c r="C31" s="21"/>
      <c r="D31" s="39"/>
      <c r="E31" s="39"/>
      <c r="F31" s="39"/>
      <c r="G31" s="73"/>
      <c r="H31" s="39"/>
      <c r="I31" s="76"/>
      <c r="J31" s="39"/>
      <c r="K31" s="1"/>
      <c r="L31" s="1"/>
      <c r="M31" s="1"/>
      <c r="N31" s="1"/>
      <c r="O31" s="1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8" customHeight="1">
      <c r="B32" s="2"/>
      <c r="C32" s="2"/>
      <c r="D32" s="14"/>
      <c r="E32" s="14"/>
      <c r="F32" s="14"/>
      <c r="G32" s="14"/>
      <c r="H32" s="14"/>
      <c r="I32" s="14"/>
      <c r="J32" s="14"/>
      <c r="K32" s="1"/>
      <c r="L32" s="1"/>
      <c r="M32" s="1"/>
      <c r="N32" s="1"/>
      <c r="O32" s="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" customHeight="1">
      <c r="B33" s="2"/>
      <c r="C33" s="2"/>
      <c r="D33" s="14"/>
      <c r="E33" s="14"/>
      <c r="F33" s="14"/>
      <c r="G33" s="14"/>
      <c r="H33" s="14"/>
      <c r="I33" s="14"/>
      <c r="J33" s="14"/>
      <c r="K33" s="1"/>
      <c r="L33" s="1"/>
      <c r="M33" s="1"/>
      <c r="N33" s="1"/>
      <c r="O33" s="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customHeight="1">
      <c r="B34" s="2"/>
      <c r="C34" s="2" t="s">
        <v>134</v>
      </c>
      <c r="D34" s="14"/>
      <c r="E34" s="14"/>
      <c r="F34" s="14"/>
      <c r="G34" s="14"/>
      <c r="H34" s="14"/>
      <c r="I34" s="14"/>
      <c r="J34" s="14"/>
      <c r="K34" s="1"/>
      <c r="L34" s="1"/>
      <c r="M34" s="1"/>
      <c r="N34" s="1"/>
      <c r="O34" s="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" customHeight="1">
      <c r="B35" s="2"/>
      <c r="C35" s="2"/>
      <c r="D35" s="14"/>
      <c r="E35" s="14"/>
      <c r="F35" s="14"/>
      <c r="G35" s="14"/>
      <c r="H35" s="14"/>
      <c r="I35" s="14"/>
      <c r="J35" s="14"/>
      <c r="K35" s="1"/>
      <c r="L35" s="1"/>
      <c r="M35" s="1"/>
      <c r="N35" s="1"/>
      <c r="O35" s="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" customHeight="1">
      <c r="B36" s="11"/>
      <c r="C36" s="11" t="s">
        <v>41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1"/>
      <c r="Q36" s="11"/>
      <c r="R36" s="1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" customHeight="1">
      <c r="B37" s="1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/>
      <c r="Q37" s="11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" customHeight="1">
      <c r="B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1"/>
      <c r="Q38" s="11"/>
      <c r="R38" s="1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3.5" customHeight="1">
      <c r="B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1"/>
      <c r="Q39" s="11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3.5" customHeight="1">
      <c r="B40" s="11"/>
      <c r="C40" s="1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"/>
      <c r="Q40" s="11"/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2" spans="3:8" ht="12.75">
      <c r="C42" s="69"/>
      <c r="D42" s="13"/>
      <c r="F42" s="13"/>
      <c r="G42" s="40"/>
      <c r="H42" s="40"/>
    </row>
    <row r="43" spans="3:8" ht="12.75">
      <c r="C43" s="11" t="s">
        <v>39</v>
      </c>
      <c r="D43" s="12"/>
      <c r="E43" s="80"/>
      <c r="F43" s="13"/>
      <c r="G43" s="40"/>
      <c r="H43" s="40"/>
    </row>
    <row r="44" spans="3:8" ht="12.75">
      <c r="C44" s="11"/>
      <c r="D44" s="12"/>
      <c r="E44" s="13"/>
      <c r="F44" s="13"/>
      <c r="G44" s="13"/>
      <c r="H44" s="13"/>
    </row>
    <row r="45" spans="4:8" ht="12.75">
      <c r="D45" s="43"/>
      <c r="E45" s="1"/>
      <c r="F45" s="1"/>
      <c r="G45" s="1"/>
      <c r="H45" s="1"/>
    </row>
    <row r="46" spans="4:8" ht="12.75">
      <c r="D46" s="43"/>
      <c r="F46" s="1"/>
      <c r="G46" s="1"/>
      <c r="H46" s="1"/>
    </row>
    <row r="47" spans="4:8" ht="12.75">
      <c r="D47" s="1"/>
      <c r="E47" s="1"/>
      <c r="F47" s="1"/>
      <c r="G47" s="1"/>
      <c r="H47" s="1"/>
    </row>
    <row r="48" spans="2:11" ht="12.75">
      <c r="B48" s="11"/>
      <c r="D48" s="43"/>
      <c r="E48" s="1"/>
      <c r="F48" s="1"/>
      <c r="G48" s="1"/>
      <c r="H48" s="1"/>
      <c r="I48" s="13"/>
      <c r="J48" s="13"/>
      <c r="K48" s="13"/>
    </row>
    <row r="49" spans="2:11" ht="12.75">
      <c r="B49" s="11"/>
      <c r="C49" s="68"/>
      <c r="D49" s="43"/>
      <c r="E49" s="80"/>
      <c r="G49" s="41"/>
      <c r="H49" s="68"/>
      <c r="I49" s="13"/>
      <c r="J49" s="13"/>
      <c r="K49" s="13"/>
    </row>
    <row r="50" spans="4:10" ht="12.75">
      <c r="D50" s="139"/>
      <c r="I50" s="13"/>
      <c r="J50" s="13"/>
    </row>
    <row r="52" ht="12.75">
      <c r="D52" s="1"/>
    </row>
    <row r="53" spans="4:16" ht="12.75">
      <c r="D53" s="41"/>
      <c r="K53" s="11"/>
      <c r="L53" s="13"/>
      <c r="M53" s="13"/>
      <c r="N53" s="13"/>
      <c r="O53" s="13"/>
      <c r="P53" s="13"/>
    </row>
    <row r="54" spans="4:16" ht="12.75">
      <c r="D54" s="1"/>
      <c r="K54" s="11"/>
      <c r="L54" s="13"/>
      <c r="M54" s="13"/>
      <c r="N54" s="13"/>
      <c r="O54" s="13"/>
      <c r="P54" s="13"/>
    </row>
    <row r="55" spans="6:16" ht="12.75">
      <c r="F55" s="41"/>
      <c r="K55" s="11"/>
      <c r="L55" s="13"/>
      <c r="M55" s="13"/>
      <c r="N55" s="13"/>
      <c r="O55" s="13"/>
      <c r="P55" s="13"/>
    </row>
    <row r="56" ht="12.75">
      <c r="D56" s="1"/>
    </row>
    <row r="57" ht="12.75">
      <c r="D57" s="1"/>
    </row>
    <row r="58" ht="12.75">
      <c r="D58" s="1"/>
    </row>
    <row r="59" ht="12.75">
      <c r="D59" s="1"/>
    </row>
  </sheetData>
  <sheetProtection/>
  <mergeCells count="5">
    <mergeCell ref="B3:J3"/>
    <mergeCell ref="B4:J4"/>
    <mergeCell ref="O4:T4"/>
    <mergeCell ref="B5:J5"/>
    <mergeCell ref="B6:J6"/>
  </mergeCells>
  <printOptions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132"/>
  <sheetViews>
    <sheetView zoomScalePageLayoutView="0" workbookViewId="0" topLeftCell="A92">
      <selection activeCell="A85" sqref="A85:J133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27.00390625" style="0" customWidth="1"/>
    <col min="4" max="4" width="13.140625" style="0" customWidth="1"/>
    <col min="5" max="5" width="9.00390625" style="0" customWidth="1"/>
    <col min="6" max="6" width="9.421875" style="0" customWidth="1"/>
    <col min="7" max="8" width="8.421875" style="0" customWidth="1"/>
    <col min="9" max="9" width="9.28125" style="0" customWidth="1"/>
    <col min="10" max="10" width="8.7109375" style="0" customWidth="1"/>
    <col min="11" max="11" width="12.7109375" style="0" customWidth="1"/>
    <col min="12" max="12" width="7.00390625" style="0" customWidth="1"/>
    <col min="13" max="13" width="8.00390625" style="0" customWidth="1"/>
    <col min="14" max="14" width="7.28125" style="0" customWidth="1"/>
    <col min="15" max="15" width="6.140625" style="0" customWidth="1"/>
    <col min="16" max="16" width="6.421875" style="0" customWidth="1"/>
    <col min="17" max="17" width="5.7109375" style="0" customWidth="1"/>
    <col min="18" max="18" width="6.28125" style="0" customWidth="1"/>
    <col min="19" max="19" width="6.57421875" style="0" customWidth="1"/>
    <col min="20" max="20" width="5.57421875" style="0" customWidth="1"/>
    <col min="21" max="21" width="6.57421875" style="0" customWidth="1"/>
    <col min="22" max="24" width="9.7109375" style="0" customWidth="1"/>
    <col min="25" max="25" width="11.7109375" style="0" customWidth="1"/>
    <col min="26" max="26" width="6.57421875" style="0" customWidth="1"/>
    <col min="27" max="28" width="8.421875" style="0" customWidth="1"/>
    <col min="29" max="29" width="12.57421875" style="0" customWidth="1"/>
    <col min="30" max="30" width="11.7109375" style="0" customWidth="1"/>
  </cols>
  <sheetData>
    <row r="2" spans="2:11" ht="12.75">
      <c r="B2" s="176" t="s">
        <v>36</v>
      </c>
      <c r="C2" s="176"/>
      <c r="D2" s="176"/>
      <c r="E2" s="176"/>
      <c r="F2" s="176"/>
      <c r="G2" s="176"/>
      <c r="H2" s="176"/>
      <c r="I2" s="176"/>
      <c r="J2" s="176"/>
      <c r="K2" s="78"/>
    </row>
    <row r="3" spans="2:30" ht="12.75">
      <c r="B3" s="173" t="s">
        <v>81</v>
      </c>
      <c r="C3" s="173"/>
      <c r="D3" s="173"/>
      <c r="E3" s="173"/>
      <c r="F3" s="173"/>
      <c r="G3" s="173"/>
      <c r="H3" s="173"/>
      <c r="I3" s="173"/>
      <c r="J3" s="173"/>
      <c r="K3" s="79"/>
      <c r="L3" s="3"/>
      <c r="M3" s="7"/>
      <c r="N3" s="7"/>
      <c r="O3" s="175"/>
      <c r="P3" s="175"/>
      <c r="Q3" s="175"/>
      <c r="R3" s="175"/>
      <c r="S3" s="175"/>
      <c r="T3" s="175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2:30" ht="12.75">
      <c r="B4" s="173" t="s">
        <v>115</v>
      </c>
      <c r="C4" s="173"/>
      <c r="D4" s="173"/>
      <c r="E4" s="173"/>
      <c r="F4" s="173"/>
      <c r="G4" s="173"/>
      <c r="H4" s="173"/>
      <c r="I4" s="173"/>
      <c r="J4" s="173"/>
      <c r="K4" s="79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2:30" ht="12.75">
      <c r="B5" s="174" t="s">
        <v>114</v>
      </c>
      <c r="C5" s="174"/>
      <c r="D5" s="174"/>
      <c r="E5" s="174"/>
      <c r="F5" s="174"/>
      <c r="G5" s="174"/>
      <c r="H5" s="174"/>
      <c r="I5" s="174"/>
      <c r="J5" s="174"/>
      <c r="K5" s="81"/>
      <c r="L5" s="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ht="12.75">
      <c r="B6" s="3"/>
      <c r="C6" s="3" t="s">
        <v>116</v>
      </c>
      <c r="D6" s="177" t="s">
        <v>117</v>
      </c>
      <c r="E6" s="177"/>
      <c r="F6" s="3"/>
      <c r="G6" s="3"/>
      <c r="H6" s="3"/>
      <c r="I6" s="3"/>
      <c r="J6" s="3"/>
      <c r="K6" s="3"/>
      <c r="L6" s="2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2:30" ht="12.75">
      <c r="B7" s="3"/>
      <c r="C7" s="3"/>
      <c r="D7" s="169"/>
      <c r="E7" s="169"/>
      <c r="F7" s="3"/>
      <c r="G7" s="3"/>
      <c r="H7" s="3"/>
      <c r="I7" s="3"/>
      <c r="J7" s="3"/>
      <c r="K7" s="3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2:30" ht="12.75">
      <c r="B8" s="17" t="s">
        <v>13</v>
      </c>
      <c r="C8" s="15" t="s">
        <v>14</v>
      </c>
      <c r="D8" s="15" t="s">
        <v>26</v>
      </c>
      <c r="E8" s="29" t="s">
        <v>33</v>
      </c>
      <c r="F8" s="30" t="s">
        <v>7</v>
      </c>
      <c r="G8" s="31" t="s">
        <v>35</v>
      </c>
      <c r="H8" s="30" t="s">
        <v>57</v>
      </c>
      <c r="I8" s="30" t="s">
        <v>31</v>
      </c>
      <c r="J8" s="32"/>
      <c r="K8" s="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2.75">
      <c r="B9" s="18" t="s">
        <v>12</v>
      </c>
      <c r="C9" s="16"/>
      <c r="D9" s="33" t="s">
        <v>27</v>
      </c>
      <c r="E9" s="34"/>
      <c r="F9" s="16"/>
      <c r="G9" s="35"/>
      <c r="H9" s="36" t="s">
        <v>58</v>
      </c>
      <c r="I9" s="36"/>
      <c r="J9" s="37"/>
      <c r="K9" s="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2.75">
      <c r="B10" s="19">
        <v>1</v>
      </c>
      <c r="C10" s="20" t="s">
        <v>11</v>
      </c>
      <c r="D10" s="38">
        <f>D11+D12+D13</f>
        <v>33.362</v>
      </c>
      <c r="E10" s="22"/>
      <c r="F10" s="22"/>
      <c r="G10" s="72"/>
      <c r="H10" s="22"/>
      <c r="I10" s="75"/>
      <c r="J10" s="39"/>
      <c r="K10" s="8"/>
      <c r="L10" s="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2.75">
      <c r="B11" s="21" t="s">
        <v>15</v>
      </c>
      <c r="C11" s="22" t="s">
        <v>16</v>
      </c>
      <c r="D11" s="39">
        <v>18.08</v>
      </c>
      <c r="E11" s="26"/>
      <c r="F11" s="39"/>
      <c r="G11" s="73"/>
      <c r="H11" s="39"/>
      <c r="I11" s="76"/>
      <c r="J11" s="39"/>
      <c r="K11" s="8"/>
      <c r="L11" s="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12.75">
      <c r="B12" s="24" t="s">
        <v>17</v>
      </c>
      <c r="C12" s="22" t="s">
        <v>8</v>
      </c>
      <c r="D12" s="39">
        <f>E12</f>
        <v>10.332</v>
      </c>
      <c r="E12" s="26">
        <f>F12*G12</f>
        <v>10.332</v>
      </c>
      <c r="F12" s="39">
        <v>6.888</v>
      </c>
      <c r="G12" s="73">
        <v>1.5</v>
      </c>
      <c r="H12" s="39"/>
      <c r="I12" s="76">
        <v>0</v>
      </c>
      <c r="J12" s="39"/>
      <c r="K12" s="8"/>
      <c r="L12" s="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2:30" ht="12.75">
      <c r="B13" s="24" t="s">
        <v>18</v>
      </c>
      <c r="C13" s="71" t="s">
        <v>55</v>
      </c>
      <c r="D13" s="39">
        <f>E13</f>
        <v>4.95</v>
      </c>
      <c r="E13" s="39">
        <f>F13*G13</f>
        <v>4.95</v>
      </c>
      <c r="F13" s="22">
        <v>4.95</v>
      </c>
      <c r="G13" s="22">
        <v>1</v>
      </c>
      <c r="H13" s="22"/>
      <c r="I13" s="22"/>
      <c r="J13" s="22"/>
      <c r="K13" s="8"/>
      <c r="L13" s="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2:30" ht="12.75">
      <c r="B14" s="24" t="s">
        <v>19</v>
      </c>
      <c r="C14" s="22"/>
      <c r="D14" s="39"/>
      <c r="E14" s="26"/>
      <c r="F14" s="39"/>
      <c r="G14" s="73"/>
      <c r="H14" s="39"/>
      <c r="I14" s="76"/>
      <c r="J14" s="39"/>
      <c r="K14" s="8"/>
      <c r="L14" s="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2:30" ht="12.75">
      <c r="B15" s="24" t="s">
        <v>20</v>
      </c>
      <c r="C15" s="22"/>
      <c r="D15" s="39"/>
      <c r="E15" s="26"/>
      <c r="F15" s="39"/>
      <c r="G15" s="73"/>
      <c r="H15" s="39"/>
      <c r="I15" s="76"/>
      <c r="J15" s="39"/>
      <c r="K15" s="8"/>
      <c r="L15" s="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2.75">
      <c r="B16" s="24"/>
      <c r="C16" s="22"/>
      <c r="D16" s="39"/>
      <c r="E16" s="26"/>
      <c r="F16" s="39"/>
      <c r="G16" s="73"/>
      <c r="H16" s="39"/>
      <c r="I16" s="76"/>
      <c r="J16" s="39"/>
      <c r="K16" s="8"/>
      <c r="L16" s="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2.75">
      <c r="B17" s="25" t="s">
        <v>28</v>
      </c>
      <c r="C17" s="20" t="s">
        <v>0</v>
      </c>
      <c r="D17" s="38">
        <f>D18+D19+D20</f>
        <v>43.2466</v>
      </c>
      <c r="E17" s="26"/>
      <c r="F17" s="26"/>
      <c r="G17" s="74"/>
      <c r="H17" s="26"/>
      <c r="I17" s="77"/>
      <c r="J17" s="39"/>
      <c r="K17" s="8"/>
      <c r="L17" s="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2.75">
      <c r="B18" s="23" t="s">
        <v>29</v>
      </c>
      <c r="C18" s="22" t="s">
        <v>9</v>
      </c>
      <c r="D18" s="39">
        <f>E18+I18</f>
        <v>5.5422</v>
      </c>
      <c r="E18" s="39">
        <f>F18*G18</f>
        <v>5.5422</v>
      </c>
      <c r="F18" s="39">
        <v>92.37</v>
      </c>
      <c r="G18" s="73">
        <v>0.06</v>
      </c>
      <c r="H18" s="39">
        <v>24</v>
      </c>
      <c r="I18" s="76">
        <v>0</v>
      </c>
      <c r="J18" s="39"/>
      <c r="K18" s="8"/>
      <c r="L18" s="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2.75">
      <c r="B19" s="27" t="s">
        <v>30</v>
      </c>
      <c r="C19" s="22" t="s">
        <v>10</v>
      </c>
      <c r="D19" s="39">
        <f>E19+I19</f>
        <v>29.588400000000004</v>
      </c>
      <c r="E19" s="39">
        <f>F19*G19</f>
        <v>29.588400000000004</v>
      </c>
      <c r="F19" s="39">
        <v>739.71</v>
      </c>
      <c r="G19" s="73">
        <v>0.04</v>
      </c>
      <c r="H19" s="39">
        <v>24</v>
      </c>
      <c r="I19" s="76">
        <v>0</v>
      </c>
      <c r="J19" s="39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30" ht="12.75">
      <c r="B20" s="27" t="s">
        <v>59</v>
      </c>
      <c r="C20" s="22" t="s">
        <v>56</v>
      </c>
      <c r="D20" s="39">
        <f>E20+I20</f>
        <v>8.116</v>
      </c>
      <c r="E20" s="39">
        <f>F20*G20</f>
        <v>8.116</v>
      </c>
      <c r="F20" s="39">
        <v>81.16</v>
      </c>
      <c r="G20" s="73">
        <v>0.1</v>
      </c>
      <c r="H20" s="39">
        <v>24</v>
      </c>
      <c r="I20" s="76"/>
      <c r="J20" s="39"/>
      <c r="K20" s="8"/>
      <c r="L20" s="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2:30" ht="12.75">
      <c r="B21" s="27"/>
      <c r="C21" s="22"/>
      <c r="D21" s="39"/>
      <c r="E21" s="26"/>
      <c r="F21" s="39"/>
      <c r="G21" s="73"/>
      <c r="H21" s="39"/>
      <c r="I21" s="76"/>
      <c r="J21" s="39"/>
      <c r="K21" s="8"/>
      <c r="L21" s="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2:30" ht="13.5" customHeight="1">
      <c r="B22" s="19">
        <v>2</v>
      </c>
      <c r="C22" s="20" t="s">
        <v>21</v>
      </c>
      <c r="D22" s="38">
        <f>D23+D25+D24</f>
        <v>62.393390000000004</v>
      </c>
      <c r="E22" s="26" t="s">
        <v>2</v>
      </c>
      <c r="F22" s="26" t="s">
        <v>6</v>
      </c>
      <c r="G22" s="74" t="s">
        <v>3</v>
      </c>
      <c r="H22" s="26"/>
      <c r="I22" s="77" t="s">
        <v>4</v>
      </c>
      <c r="J22" s="26" t="s">
        <v>5</v>
      </c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8" customHeight="1">
      <c r="B23" s="24" t="s">
        <v>22</v>
      </c>
      <c r="C23" s="22" t="s">
        <v>23</v>
      </c>
      <c r="D23" s="39">
        <f>E23+F23+G23+I23+J23</f>
        <v>39.900000000000006</v>
      </c>
      <c r="E23" s="26">
        <v>15.96</v>
      </c>
      <c r="F23" s="39">
        <v>0</v>
      </c>
      <c r="G23" s="73"/>
      <c r="H23" s="39"/>
      <c r="I23" s="76">
        <f>(E23+F23+G23)*70%</f>
        <v>11.172</v>
      </c>
      <c r="J23" s="39">
        <f>(E23+F23+G23)*80%</f>
        <v>12.768</v>
      </c>
      <c r="K23" s="8"/>
      <c r="L23" s="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8" customHeight="1">
      <c r="B24" s="24" t="s">
        <v>24</v>
      </c>
      <c r="C24" s="22" t="s">
        <v>54</v>
      </c>
      <c r="D24" s="39">
        <v>9.19</v>
      </c>
      <c r="E24" s="26"/>
      <c r="F24" s="39"/>
      <c r="G24" s="73"/>
      <c r="H24" s="39"/>
      <c r="I24" s="76"/>
      <c r="J24" s="39"/>
      <c r="K24" s="8"/>
      <c r="L24" s="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5.75" customHeight="1">
      <c r="B25" t="s">
        <v>60</v>
      </c>
      <c r="C25" s="22" t="s">
        <v>25</v>
      </c>
      <c r="D25" s="39">
        <f>(D23+D24)*27.1%</f>
        <v>13.303390000000002</v>
      </c>
      <c r="E25" s="26"/>
      <c r="F25" s="39"/>
      <c r="G25" s="73"/>
      <c r="H25" s="39"/>
      <c r="I25" s="76"/>
      <c r="J25" s="39"/>
      <c r="K25" s="8"/>
      <c r="L25" s="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2.75">
      <c r="B26" s="21"/>
      <c r="C26" s="22"/>
      <c r="D26" s="39"/>
      <c r="E26" s="26"/>
      <c r="F26" s="39"/>
      <c r="G26" s="73"/>
      <c r="H26" s="39"/>
      <c r="I26" s="76"/>
      <c r="J26" s="39"/>
      <c r="K26" s="8"/>
      <c r="L26" s="8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2.75">
      <c r="B27" s="19"/>
      <c r="C27" s="20"/>
      <c r="D27" s="39"/>
      <c r="E27" s="26"/>
      <c r="F27" s="39"/>
      <c r="G27" s="73"/>
      <c r="H27" s="39"/>
      <c r="I27" s="76"/>
      <c r="J27" s="39"/>
      <c r="K27" s="8"/>
      <c r="L27" s="8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2.75">
      <c r="B28" s="21"/>
      <c r="C28" s="28" t="s">
        <v>53</v>
      </c>
      <c r="D28" s="39">
        <f>D10+D17+D22</f>
        <v>139.00199</v>
      </c>
      <c r="E28" s="26"/>
      <c r="F28" s="39"/>
      <c r="G28" s="73"/>
      <c r="H28" s="39"/>
      <c r="I28" s="76"/>
      <c r="J28" s="39"/>
      <c r="K28" s="8"/>
      <c r="L28" s="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2.75">
      <c r="B29" s="21"/>
      <c r="C29" s="22"/>
      <c r="D29" s="39"/>
      <c r="E29" s="26"/>
      <c r="F29" s="39"/>
      <c r="G29" s="73"/>
      <c r="H29" s="39"/>
      <c r="I29" s="76"/>
      <c r="J29" s="39"/>
      <c r="K29" s="8"/>
      <c r="L29" s="8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2.75">
      <c r="B30" s="21"/>
      <c r="C30" s="22"/>
      <c r="D30" s="38"/>
      <c r="E30" s="26"/>
      <c r="F30" s="39"/>
      <c r="G30" s="73"/>
      <c r="H30" s="39"/>
      <c r="I30" s="76"/>
      <c r="J30" s="39"/>
      <c r="K30" s="8"/>
      <c r="L30" s="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2.75">
      <c r="B31" s="21"/>
      <c r="C31" s="22"/>
      <c r="D31" s="39"/>
      <c r="E31" s="26"/>
      <c r="F31" s="39"/>
      <c r="G31" s="73"/>
      <c r="H31" s="39"/>
      <c r="I31" s="76"/>
      <c r="J31" s="39"/>
      <c r="K31" s="8"/>
      <c r="L31" s="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28" ht="18" customHeight="1">
      <c r="B32" s="21"/>
      <c r="C32" s="21"/>
      <c r="D32" s="39"/>
      <c r="E32" s="39"/>
      <c r="F32" s="39"/>
      <c r="G32" s="73"/>
      <c r="H32" s="39"/>
      <c r="I32" s="76"/>
      <c r="J32" s="39"/>
      <c r="K32" s="1"/>
      <c r="L32" s="1"/>
      <c r="M32" s="1"/>
      <c r="N32" s="1"/>
      <c r="O32" s="1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" customHeight="1">
      <c r="B33" s="11" t="s">
        <v>1</v>
      </c>
      <c r="C33" s="1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1"/>
      <c r="Q33" s="11"/>
      <c r="R33" s="11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customHeight="1">
      <c r="B34" s="11"/>
      <c r="C34" s="11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1"/>
      <c r="Q34" s="11"/>
      <c r="R34" s="11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" customHeight="1">
      <c r="B35" s="11"/>
      <c r="C35" s="2" t="s">
        <v>134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1"/>
      <c r="Q35" s="11"/>
      <c r="R35" s="11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" customHeight="1">
      <c r="B36" s="11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1"/>
      <c r="Q36" s="11"/>
      <c r="R36" s="11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" customHeight="1">
      <c r="B37" s="11"/>
      <c r="C37" s="11" t="s">
        <v>41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1"/>
      <c r="Q37" s="11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" customHeight="1">
      <c r="B38" s="1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1"/>
      <c r="Q38" s="11"/>
      <c r="R38" s="11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" customHeight="1">
      <c r="B39" s="1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1"/>
      <c r="Q39" s="11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3.5" customHeight="1">
      <c r="B40" s="11"/>
      <c r="C40" s="11" t="s">
        <v>39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1"/>
      <c r="Q40" s="11"/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3.5" customHeight="1">
      <c r="B41" s="11"/>
      <c r="C41" s="1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1"/>
      <c r="Q41" s="11"/>
      <c r="R41" s="11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4" spans="2:10" ht="12.75">
      <c r="B44" s="176" t="s">
        <v>36</v>
      </c>
      <c r="C44" s="176"/>
      <c r="D44" s="176"/>
      <c r="E44" s="176"/>
      <c r="F44" s="176"/>
      <c r="G44" s="176"/>
      <c r="H44" s="176"/>
      <c r="I44" s="176"/>
      <c r="J44" s="176"/>
    </row>
    <row r="45" spans="2:10" ht="12.75">
      <c r="B45" s="173" t="s">
        <v>81</v>
      </c>
      <c r="C45" s="173"/>
      <c r="D45" s="173"/>
      <c r="E45" s="173"/>
      <c r="F45" s="173"/>
      <c r="G45" s="173"/>
      <c r="H45" s="173"/>
      <c r="I45" s="173"/>
      <c r="J45" s="173"/>
    </row>
    <row r="46" spans="2:10" ht="12.75">
      <c r="B46" s="173" t="s">
        <v>115</v>
      </c>
      <c r="C46" s="173"/>
      <c r="D46" s="173"/>
      <c r="E46" s="173"/>
      <c r="F46" s="173"/>
      <c r="G46" s="173"/>
      <c r="H46" s="173"/>
      <c r="I46" s="173"/>
      <c r="J46" s="173"/>
    </row>
    <row r="47" spans="2:10" ht="12.75">
      <c r="B47" s="174" t="s">
        <v>118</v>
      </c>
      <c r="C47" s="174"/>
      <c r="D47" s="174"/>
      <c r="E47" s="174"/>
      <c r="F47" s="174"/>
      <c r="G47" s="174"/>
      <c r="H47" s="174"/>
      <c r="I47" s="174"/>
      <c r="J47" s="174"/>
    </row>
    <row r="48" spans="2:10" ht="12.75">
      <c r="B48" s="3"/>
      <c r="C48" s="3" t="s">
        <v>116</v>
      </c>
      <c r="D48" s="177" t="s">
        <v>119</v>
      </c>
      <c r="E48" s="177"/>
      <c r="F48" s="3"/>
      <c r="G48" s="3"/>
      <c r="H48" s="3"/>
      <c r="I48" s="3"/>
      <c r="J48" s="3"/>
    </row>
    <row r="49" spans="2:10" ht="12.75">
      <c r="B49" s="17" t="s">
        <v>13</v>
      </c>
      <c r="C49" s="15" t="s">
        <v>14</v>
      </c>
      <c r="D49" s="15" t="s">
        <v>26</v>
      </c>
      <c r="E49" s="29" t="s">
        <v>33</v>
      </c>
      <c r="F49" s="30" t="s">
        <v>7</v>
      </c>
      <c r="G49" s="31" t="s">
        <v>35</v>
      </c>
      <c r="H49" s="30" t="s">
        <v>57</v>
      </c>
      <c r="I49" s="30" t="s">
        <v>31</v>
      </c>
      <c r="J49" s="32"/>
    </row>
    <row r="50" spans="2:10" ht="12.75">
      <c r="B50" s="18" t="s">
        <v>12</v>
      </c>
      <c r="C50" s="16"/>
      <c r="D50" s="33" t="s">
        <v>27</v>
      </c>
      <c r="E50" s="34"/>
      <c r="F50" s="16"/>
      <c r="G50" s="35"/>
      <c r="H50" s="36" t="s">
        <v>58</v>
      </c>
      <c r="I50" s="36"/>
      <c r="J50" s="37"/>
    </row>
    <row r="51" spans="2:10" ht="12.75">
      <c r="B51" s="19">
        <v>1</v>
      </c>
      <c r="C51" s="20" t="s">
        <v>11</v>
      </c>
      <c r="D51" s="38">
        <f>D52+D53+D54</f>
        <v>104.36200000000001</v>
      </c>
      <c r="E51" s="22"/>
      <c r="F51" s="22"/>
      <c r="G51" s="72"/>
      <c r="H51" s="22"/>
      <c r="I51" s="75"/>
      <c r="J51" s="39"/>
    </row>
    <row r="52" spans="2:10" ht="12.75">
      <c r="B52" s="21" t="s">
        <v>15</v>
      </c>
      <c r="C52" s="22" t="s">
        <v>16</v>
      </c>
      <c r="D52" s="39">
        <v>89.08</v>
      </c>
      <c r="E52" s="26"/>
      <c r="F52" s="39"/>
      <c r="G52" s="73"/>
      <c r="H52" s="39"/>
      <c r="I52" s="76"/>
      <c r="J52" s="39"/>
    </row>
    <row r="53" spans="2:10" ht="12.75">
      <c r="B53" s="24" t="s">
        <v>17</v>
      </c>
      <c r="C53" s="22" t="s">
        <v>8</v>
      </c>
      <c r="D53" s="39">
        <f>E53</f>
        <v>10.332</v>
      </c>
      <c r="E53" s="26">
        <f>F53*G53</f>
        <v>10.332</v>
      </c>
      <c r="F53" s="39">
        <v>6.888</v>
      </c>
      <c r="G53" s="73">
        <v>1.5</v>
      </c>
      <c r="H53" s="39"/>
      <c r="I53" s="76">
        <v>0</v>
      </c>
      <c r="J53" s="39"/>
    </row>
    <row r="54" spans="2:10" ht="12.75">
      <c r="B54" s="24" t="s">
        <v>18</v>
      </c>
      <c r="C54" s="71" t="s">
        <v>55</v>
      </c>
      <c r="D54" s="39">
        <f>E54</f>
        <v>4.95</v>
      </c>
      <c r="E54" s="39">
        <f>F54*G54</f>
        <v>4.95</v>
      </c>
      <c r="F54" s="22">
        <v>4.95</v>
      </c>
      <c r="G54" s="22">
        <v>1</v>
      </c>
      <c r="H54" s="22"/>
      <c r="I54" s="22"/>
      <c r="J54" s="22"/>
    </row>
    <row r="55" spans="2:10" ht="12.75">
      <c r="B55" s="24" t="s">
        <v>19</v>
      </c>
      <c r="C55" s="22"/>
      <c r="D55" s="39"/>
      <c r="E55" s="26"/>
      <c r="F55" s="39"/>
      <c r="G55" s="73"/>
      <c r="H55" s="39"/>
      <c r="I55" s="76"/>
      <c r="J55" s="39"/>
    </row>
    <row r="56" spans="2:10" ht="12.75">
      <c r="B56" s="24" t="s">
        <v>20</v>
      </c>
      <c r="C56" s="22"/>
      <c r="D56" s="39"/>
      <c r="E56" s="26"/>
      <c r="F56" s="39"/>
      <c r="G56" s="73"/>
      <c r="H56" s="39"/>
      <c r="I56" s="76"/>
      <c r="J56" s="39"/>
    </row>
    <row r="57" spans="2:10" ht="12.75">
      <c r="B57" s="24"/>
      <c r="C57" s="22"/>
      <c r="D57" s="39"/>
      <c r="E57" s="26"/>
      <c r="F57" s="39"/>
      <c r="G57" s="73"/>
      <c r="H57" s="39"/>
      <c r="I57" s="76"/>
      <c r="J57" s="39"/>
    </row>
    <row r="58" spans="2:10" ht="12.75">
      <c r="B58" s="25" t="s">
        <v>28</v>
      </c>
      <c r="C58" s="20" t="s">
        <v>0</v>
      </c>
      <c r="D58" s="38">
        <f>D59+D60+D61</f>
        <v>43.2466</v>
      </c>
      <c r="E58" s="26"/>
      <c r="F58" s="26"/>
      <c r="G58" s="74"/>
      <c r="H58" s="26"/>
      <c r="I58" s="77"/>
      <c r="J58" s="39"/>
    </row>
    <row r="59" spans="2:10" ht="12.75">
      <c r="B59" s="23" t="s">
        <v>29</v>
      </c>
      <c r="C59" s="22" t="s">
        <v>9</v>
      </c>
      <c r="D59" s="39">
        <f>E59+I59</f>
        <v>5.5422</v>
      </c>
      <c r="E59" s="39">
        <f>F59*G59</f>
        <v>5.5422</v>
      </c>
      <c r="F59" s="39">
        <v>92.37</v>
      </c>
      <c r="G59" s="73">
        <v>0.06</v>
      </c>
      <c r="H59" s="39">
        <v>24</v>
      </c>
      <c r="I59" s="76">
        <v>0</v>
      </c>
      <c r="J59" s="39"/>
    </row>
    <row r="60" spans="2:10" ht="12.75">
      <c r="B60" s="27" t="s">
        <v>30</v>
      </c>
      <c r="C60" s="22" t="s">
        <v>10</v>
      </c>
      <c r="D60" s="39">
        <f>E60+I60</f>
        <v>29.588400000000004</v>
      </c>
      <c r="E60" s="39">
        <f>F60*G60</f>
        <v>29.588400000000004</v>
      </c>
      <c r="F60" s="39">
        <v>739.71</v>
      </c>
      <c r="G60" s="73">
        <v>0.04</v>
      </c>
      <c r="H60" s="39">
        <v>24</v>
      </c>
      <c r="I60" s="76">
        <v>0</v>
      </c>
      <c r="J60" s="39"/>
    </row>
    <row r="61" spans="2:10" ht="12.75">
      <c r="B61" s="27" t="s">
        <v>59</v>
      </c>
      <c r="C61" s="22" t="s">
        <v>56</v>
      </c>
      <c r="D61" s="39">
        <f>E61+I61</f>
        <v>8.116</v>
      </c>
      <c r="E61" s="39">
        <f>F61*G61</f>
        <v>8.116</v>
      </c>
      <c r="F61" s="39">
        <v>81.16</v>
      </c>
      <c r="G61" s="73">
        <v>0.1</v>
      </c>
      <c r="H61" s="39">
        <v>24</v>
      </c>
      <c r="I61" s="76"/>
      <c r="J61" s="39"/>
    </row>
    <row r="62" spans="2:10" ht="12.75">
      <c r="B62" s="27"/>
      <c r="C62" s="22"/>
      <c r="D62" s="39"/>
      <c r="E62" s="26"/>
      <c r="F62" s="39"/>
      <c r="G62" s="73"/>
      <c r="H62" s="39"/>
      <c r="I62" s="76"/>
      <c r="J62" s="39"/>
    </row>
    <row r="63" spans="2:10" ht="12.75">
      <c r="B63" s="19">
        <v>2</v>
      </c>
      <c r="C63" s="20" t="s">
        <v>21</v>
      </c>
      <c r="D63" s="38">
        <f>D64+D66+D65</f>
        <v>62.393390000000004</v>
      </c>
      <c r="E63" s="26" t="s">
        <v>2</v>
      </c>
      <c r="F63" s="26" t="s">
        <v>6</v>
      </c>
      <c r="G63" s="74" t="s">
        <v>3</v>
      </c>
      <c r="H63" s="26"/>
      <c r="I63" s="77" t="s">
        <v>4</v>
      </c>
      <c r="J63" s="26" t="s">
        <v>5</v>
      </c>
    </row>
    <row r="64" spans="2:10" ht="12.75">
      <c r="B64" s="24" t="s">
        <v>22</v>
      </c>
      <c r="C64" s="22" t="s">
        <v>23</v>
      </c>
      <c r="D64" s="39">
        <f>E64+F64+G64+I64+J64</f>
        <v>39.900000000000006</v>
      </c>
      <c r="E64" s="26">
        <v>15.96</v>
      </c>
      <c r="F64" s="39">
        <v>0</v>
      </c>
      <c r="G64" s="73"/>
      <c r="H64" s="39"/>
      <c r="I64" s="76">
        <f>(E64+F64+G64)*70%</f>
        <v>11.172</v>
      </c>
      <c r="J64" s="39">
        <f>(E64+F64+G64)*80%</f>
        <v>12.768</v>
      </c>
    </row>
    <row r="65" spans="2:10" ht="12.75">
      <c r="B65" s="24" t="s">
        <v>24</v>
      </c>
      <c r="C65" s="22" t="s">
        <v>54</v>
      </c>
      <c r="D65" s="39">
        <v>9.19</v>
      </c>
      <c r="E65" s="26"/>
      <c r="F65" s="39"/>
      <c r="G65" s="73"/>
      <c r="H65" s="39"/>
      <c r="I65" s="76"/>
      <c r="J65" s="39"/>
    </row>
    <row r="66" spans="2:10" ht="12.75">
      <c r="B66" t="s">
        <v>60</v>
      </c>
      <c r="C66" s="22" t="s">
        <v>25</v>
      </c>
      <c r="D66" s="39">
        <f>(D64+D65)*27.1%</f>
        <v>13.303390000000002</v>
      </c>
      <c r="E66" s="26"/>
      <c r="F66" s="39"/>
      <c r="G66" s="73"/>
      <c r="H66" s="39"/>
      <c r="I66" s="76"/>
      <c r="J66" s="39"/>
    </row>
    <row r="67" spans="2:10" ht="12.75">
      <c r="B67" s="21"/>
      <c r="C67" s="22"/>
      <c r="D67" s="39"/>
      <c r="E67" s="26"/>
      <c r="F67" s="39"/>
      <c r="G67" s="73"/>
      <c r="H67" s="39"/>
      <c r="I67" s="76"/>
      <c r="J67" s="39"/>
    </row>
    <row r="68" spans="2:10" ht="12.75">
      <c r="B68" s="19"/>
      <c r="C68" s="20"/>
      <c r="D68" s="39"/>
      <c r="E68" s="26"/>
      <c r="F68" s="39"/>
      <c r="G68" s="73"/>
      <c r="H68" s="39"/>
      <c r="I68" s="76"/>
      <c r="J68" s="39"/>
    </row>
    <row r="69" spans="2:10" ht="12.75">
      <c r="B69" s="21"/>
      <c r="C69" s="28" t="s">
        <v>53</v>
      </c>
      <c r="D69" s="39">
        <f>D51+D58+D63</f>
        <v>210.00199000000003</v>
      </c>
      <c r="E69" s="26"/>
      <c r="F69" s="39"/>
      <c r="G69" s="73"/>
      <c r="H69" s="39"/>
      <c r="I69" s="76"/>
      <c r="J69" s="39"/>
    </row>
    <row r="70" spans="2:10" ht="12.75">
      <c r="B70" s="21"/>
      <c r="C70" s="22"/>
      <c r="D70" s="39"/>
      <c r="E70" s="26"/>
      <c r="F70" s="39"/>
      <c r="G70" s="73"/>
      <c r="H70" s="39"/>
      <c r="I70" s="76"/>
      <c r="J70" s="39"/>
    </row>
    <row r="71" spans="2:10" ht="12.75">
      <c r="B71" s="21"/>
      <c r="C71" s="22"/>
      <c r="D71" s="38"/>
      <c r="E71" s="26"/>
      <c r="F71" s="39"/>
      <c r="G71" s="73"/>
      <c r="H71" s="39"/>
      <c r="I71" s="76"/>
      <c r="J71" s="39"/>
    </row>
    <row r="72" spans="2:10" ht="12.75">
      <c r="B72" s="21"/>
      <c r="C72" s="22"/>
      <c r="D72" s="39"/>
      <c r="E72" s="26"/>
      <c r="F72" s="39"/>
      <c r="G72" s="73"/>
      <c r="H72" s="39"/>
      <c r="I72" s="76"/>
      <c r="J72" s="39"/>
    </row>
    <row r="73" spans="2:10" ht="12.75">
      <c r="B73" s="21"/>
      <c r="C73" s="21"/>
      <c r="D73" s="39"/>
      <c r="E73" s="39"/>
      <c r="F73" s="39"/>
      <c r="G73" s="73"/>
      <c r="H73" s="39"/>
      <c r="I73" s="76"/>
      <c r="J73" s="39"/>
    </row>
    <row r="74" spans="2:10" ht="12.75">
      <c r="B74" s="11" t="s">
        <v>1</v>
      </c>
      <c r="C74" s="11"/>
      <c r="D74" s="13"/>
      <c r="E74" s="13"/>
      <c r="F74" s="13"/>
      <c r="G74" s="13"/>
      <c r="H74" s="13"/>
      <c r="I74" s="13"/>
      <c r="J74" s="13"/>
    </row>
    <row r="75" spans="2:10" ht="12.75">
      <c r="B75" s="11"/>
      <c r="C75" s="11"/>
      <c r="D75" s="13"/>
      <c r="E75" s="13"/>
      <c r="F75" s="13"/>
      <c r="G75" s="13"/>
      <c r="H75" s="13"/>
      <c r="I75" s="13"/>
      <c r="J75" s="13"/>
    </row>
    <row r="76" spans="2:10" ht="12.75">
      <c r="B76" s="11"/>
      <c r="C76" s="11"/>
      <c r="D76" s="13"/>
      <c r="E76" s="13"/>
      <c r="F76" s="13"/>
      <c r="G76" s="13"/>
      <c r="H76" s="13"/>
      <c r="I76" s="13"/>
      <c r="J76" s="13"/>
    </row>
    <row r="77" spans="2:10" ht="12.75">
      <c r="B77" s="11"/>
      <c r="C77" s="11"/>
      <c r="D77" s="13"/>
      <c r="E77" s="13"/>
      <c r="F77" s="13"/>
      <c r="G77" s="13"/>
      <c r="H77" s="13"/>
      <c r="I77" s="13"/>
      <c r="J77" s="13"/>
    </row>
    <row r="78" spans="2:10" ht="12.75">
      <c r="B78" s="11"/>
      <c r="C78" s="2" t="s">
        <v>134</v>
      </c>
      <c r="D78" s="13"/>
      <c r="E78" s="13"/>
      <c r="F78" s="13"/>
      <c r="G78" s="13"/>
      <c r="H78" s="13"/>
      <c r="I78" s="13"/>
      <c r="J78" s="13"/>
    </row>
    <row r="79" spans="2:10" ht="12.75">
      <c r="B79" s="11"/>
      <c r="C79" s="11"/>
      <c r="D79" s="13"/>
      <c r="E79" s="13"/>
      <c r="F79" s="13"/>
      <c r="G79" s="13"/>
      <c r="H79" s="13"/>
      <c r="I79" s="13"/>
      <c r="J79" s="13"/>
    </row>
    <row r="80" spans="2:10" ht="12.75">
      <c r="B80" s="11"/>
      <c r="C80" s="11" t="s">
        <v>41</v>
      </c>
      <c r="D80" s="13"/>
      <c r="E80" s="13"/>
      <c r="F80" s="13"/>
      <c r="G80" s="13"/>
      <c r="H80" s="13"/>
      <c r="I80" s="13"/>
      <c r="J80" s="13"/>
    </row>
    <row r="81" spans="2:10" ht="12.75">
      <c r="B81" s="11"/>
      <c r="D81" s="13"/>
      <c r="E81" s="13"/>
      <c r="F81" s="13"/>
      <c r="G81" s="13"/>
      <c r="H81" s="13"/>
      <c r="I81" s="13"/>
      <c r="J81" s="13"/>
    </row>
    <row r="82" spans="2:10" ht="12.75">
      <c r="B82" s="11"/>
      <c r="D82" s="13"/>
      <c r="E82" s="13"/>
      <c r="F82" s="13"/>
      <c r="G82" s="13"/>
      <c r="H82" s="13"/>
      <c r="I82" s="13"/>
      <c r="J82" s="13"/>
    </row>
    <row r="83" spans="2:10" ht="12.75">
      <c r="B83" s="11"/>
      <c r="C83" s="11" t="s">
        <v>39</v>
      </c>
      <c r="D83" s="13"/>
      <c r="E83" s="13"/>
      <c r="F83" s="13"/>
      <c r="G83" s="13"/>
      <c r="H83" s="13"/>
      <c r="I83" s="13"/>
      <c r="J83" s="13"/>
    </row>
    <row r="84" spans="2:10" ht="12.75">
      <c r="B84" s="11"/>
      <c r="C84" s="11"/>
      <c r="D84" s="13"/>
      <c r="E84" s="13"/>
      <c r="F84" s="13"/>
      <c r="G84" s="13"/>
      <c r="H84" s="13"/>
      <c r="I84" s="13"/>
      <c r="J84" s="13"/>
    </row>
    <row r="86" spans="2:10" ht="12.75">
      <c r="B86" s="176" t="s">
        <v>36</v>
      </c>
      <c r="C86" s="176"/>
      <c r="D86" s="176"/>
      <c r="E86" s="176"/>
      <c r="F86" s="176"/>
      <c r="G86" s="176"/>
      <c r="H86" s="176"/>
      <c r="I86" s="176"/>
      <c r="J86" s="176"/>
    </row>
    <row r="87" spans="2:10" ht="12.75">
      <c r="B87" s="173" t="s">
        <v>81</v>
      </c>
      <c r="C87" s="173"/>
      <c r="D87" s="173"/>
      <c r="E87" s="173"/>
      <c r="F87" s="173"/>
      <c r="G87" s="173"/>
      <c r="H87" s="173"/>
      <c r="I87" s="173"/>
      <c r="J87" s="173"/>
    </row>
    <row r="88" spans="2:10" ht="12.75">
      <c r="B88" s="173" t="s">
        <v>115</v>
      </c>
      <c r="C88" s="173"/>
      <c r="D88" s="173"/>
      <c r="E88" s="173"/>
      <c r="F88" s="173"/>
      <c r="G88" s="173"/>
      <c r="H88" s="173"/>
      <c r="I88" s="173"/>
      <c r="J88" s="173"/>
    </row>
    <row r="89" spans="2:10" ht="12.75">
      <c r="B89" s="174" t="s">
        <v>120</v>
      </c>
      <c r="C89" s="174"/>
      <c r="D89" s="174"/>
      <c r="E89" s="174"/>
      <c r="F89" s="174"/>
      <c r="G89" s="174"/>
      <c r="H89" s="174"/>
      <c r="I89" s="174"/>
      <c r="J89" s="174"/>
    </row>
    <row r="90" spans="2:10" ht="12.75">
      <c r="B90" s="3"/>
      <c r="C90" s="3" t="s">
        <v>116</v>
      </c>
      <c r="D90" s="177" t="s">
        <v>121</v>
      </c>
      <c r="E90" s="177"/>
      <c r="F90" s="3"/>
      <c r="G90" s="3"/>
      <c r="H90" s="3"/>
      <c r="I90" s="3"/>
      <c r="J90" s="3"/>
    </row>
    <row r="91" spans="2:10" ht="12.75">
      <c r="B91" s="17" t="s">
        <v>13</v>
      </c>
      <c r="C91" s="15" t="s">
        <v>14</v>
      </c>
      <c r="D91" s="15" t="s">
        <v>26</v>
      </c>
      <c r="E91" s="29" t="s">
        <v>33</v>
      </c>
      <c r="F91" s="30" t="s">
        <v>7</v>
      </c>
      <c r="G91" s="31" t="s">
        <v>35</v>
      </c>
      <c r="H91" s="30" t="s">
        <v>57</v>
      </c>
      <c r="I91" s="30" t="s">
        <v>31</v>
      </c>
      <c r="J91" s="32"/>
    </row>
    <row r="92" spans="2:10" ht="12.75">
      <c r="B92" s="18" t="s">
        <v>12</v>
      </c>
      <c r="C92" s="16"/>
      <c r="D92" s="33" t="s">
        <v>27</v>
      </c>
      <c r="E92" s="34"/>
      <c r="F92" s="16"/>
      <c r="G92" s="35"/>
      <c r="H92" s="36" t="s">
        <v>58</v>
      </c>
      <c r="I92" s="36"/>
      <c r="J92" s="37"/>
    </row>
    <row r="93" spans="2:10" ht="12.75">
      <c r="B93" s="19">
        <v>1</v>
      </c>
      <c r="C93" s="20" t="s">
        <v>11</v>
      </c>
      <c r="D93" s="38">
        <f>D94+D95+D96</f>
        <v>15.282</v>
      </c>
      <c r="E93" s="22"/>
      <c r="F93" s="22"/>
      <c r="G93" s="72"/>
      <c r="H93" s="22"/>
      <c r="I93" s="75"/>
      <c r="J93" s="39"/>
    </row>
    <row r="94" spans="2:10" ht="12.75">
      <c r="B94" s="21" t="s">
        <v>15</v>
      </c>
      <c r="C94" s="22" t="s">
        <v>16</v>
      </c>
      <c r="D94" s="39"/>
      <c r="E94" s="26"/>
      <c r="F94" s="39"/>
      <c r="G94" s="73"/>
      <c r="H94" s="39"/>
      <c r="I94" s="76"/>
      <c r="J94" s="39"/>
    </row>
    <row r="95" spans="2:10" ht="12.75">
      <c r="B95" s="24" t="s">
        <v>17</v>
      </c>
      <c r="C95" s="22" t="s">
        <v>8</v>
      </c>
      <c r="D95" s="39">
        <f>E95</f>
        <v>10.332</v>
      </c>
      <c r="E95" s="26">
        <f>F95*G95</f>
        <v>10.332</v>
      </c>
      <c r="F95" s="39">
        <v>6.888</v>
      </c>
      <c r="G95" s="73">
        <v>1.5</v>
      </c>
      <c r="H95" s="39"/>
      <c r="I95" s="76">
        <v>0</v>
      </c>
      <c r="J95" s="39"/>
    </row>
    <row r="96" spans="2:10" ht="12.75">
      <c r="B96" s="24" t="s">
        <v>18</v>
      </c>
      <c r="C96" s="71" t="s">
        <v>55</v>
      </c>
      <c r="D96" s="39">
        <f>E96</f>
        <v>4.95</v>
      </c>
      <c r="E96" s="39">
        <f>F96*G96</f>
        <v>4.95</v>
      </c>
      <c r="F96" s="22">
        <v>4.95</v>
      </c>
      <c r="G96" s="22">
        <v>1</v>
      </c>
      <c r="H96" s="22"/>
      <c r="I96" s="22"/>
      <c r="J96" s="22"/>
    </row>
    <row r="97" spans="2:10" ht="12.75">
      <c r="B97" s="24" t="s">
        <v>19</v>
      </c>
      <c r="C97" s="22"/>
      <c r="D97" s="39"/>
      <c r="E97" s="26"/>
      <c r="F97" s="39"/>
      <c r="G97" s="73"/>
      <c r="H97" s="39"/>
      <c r="I97" s="76"/>
      <c r="J97" s="39"/>
    </row>
    <row r="98" spans="2:10" ht="12.75">
      <c r="B98" s="24" t="s">
        <v>20</v>
      </c>
      <c r="C98" s="22"/>
      <c r="D98" s="39"/>
      <c r="E98" s="26"/>
      <c r="F98" s="39"/>
      <c r="G98" s="73"/>
      <c r="H98" s="39"/>
      <c r="I98" s="76"/>
      <c r="J98" s="39"/>
    </row>
    <row r="99" spans="2:10" ht="12.75">
      <c r="B99" s="24"/>
      <c r="C99" s="22"/>
      <c r="D99" s="39"/>
      <c r="E99" s="26"/>
      <c r="F99" s="39"/>
      <c r="G99" s="73"/>
      <c r="H99" s="39"/>
      <c r="I99" s="76"/>
      <c r="J99" s="39"/>
    </row>
    <row r="100" spans="2:10" ht="12.75">
      <c r="B100" s="25" t="s">
        <v>28</v>
      </c>
      <c r="C100" s="20" t="s">
        <v>0</v>
      </c>
      <c r="D100" s="38">
        <f>D101+D102+D103</f>
        <v>26.3276312</v>
      </c>
      <c r="E100" s="26"/>
      <c r="F100" s="26"/>
      <c r="G100" s="74"/>
      <c r="H100" s="26"/>
      <c r="I100" s="77"/>
      <c r="J100" s="39"/>
    </row>
    <row r="101" spans="2:10" ht="12.75">
      <c r="B101" s="23" t="s">
        <v>29</v>
      </c>
      <c r="C101" s="22" t="s">
        <v>9</v>
      </c>
      <c r="D101" s="39">
        <f>E101+I101</f>
        <v>5.5422</v>
      </c>
      <c r="E101" s="39">
        <f>F101*G101</f>
        <v>5.5422</v>
      </c>
      <c r="F101" s="39">
        <v>92.37</v>
      </c>
      <c r="G101" s="73">
        <v>0.06</v>
      </c>
      <c r="H101" s="39">
        <v>24</v>
      </c>
      <c r="I101" s="76">
        <v>0</v>
      </c>
      <c r="J101" s="39"/>
    </row>
    <row r="102" spans="2:10" ht="12.75">
      <c r="B102" s="27" t="s">
        <v>30</v>
      </c>
      <c r="C102" s="22" t="s">
        <v>10</v>
      </c>
      <c r="D102" s="39">
        <f>E102+I102</f>
        <v>14.794200000000002</v>
      </c>
      <c r="E102" s="39">
        <f>F102*G102</f>
        <v>14.794200000000002</v>
      </c>
      <c r="F102" s="39">
        <v>739.71</v>
      </c>
      <c r="G102" s="73">
        <v>0.02</v>
      </c>
      <c r="H102" s="39">
        <v>24</v>
      </c>
      <c r="I102" s="76">
        <v>0</v>
      </c>
      <c r="J102" s="39"/>
    </row>
    <row r="103" spans="2:10" ht="12.75">
      <c r="B103" s="27" t="s">
        <v>59</v>
      </c>
      <c r="C103" s="22" t="s">
        <v>56</v>
      </c>
      <c r="D103" s="39">
        <f>E103+I103</f>
        <v>5.9912312</v>
      </c>
      <c r="E103" s="39">
        <f>F103*G103</f>
        <v>5.9912312</v>
      </c>
      <c r="F103" s="39">
        <v>81.16</v>
      </c>
      <c r="G103" s="73">
        <v>0.07382</v>
      </c>
      <c r="H103" s="39">
        <v>24</v>
      </c>
      <c r="I103" s="76"/>
      <c r="J103" s="39"/>
    </row>
    <row r="104" spans="2:10" ht="12.75">
      <c r="B104" s="27"/>
      <c r="C104" s="22"/>
      <c r="D104" s="39"/>
      <c r="E104" s="26"/>
      <c r="F104" s="39"/>
      <c r="G104" s="73"/>
      <c r="H104" s="39"/>
      <c r="I104" s="76"/>
      <c r="J104" s="39"/>
    </row>
    <row r="105" spans="2:10" ht="12.75">
      <c r="B105" s="19">
        <v>2</v>
      </c>
      <c r="C105" s="20" t="s">
        <v>21</v>
      </c>
      <c r="D105" s="38">
        <f>D106+D108+D107</f>
        <v>62.393390000000004</v>
      </c>
      <c r="E105" s="26" t="s">
        <v>2</v>
      </c>
      <c r="F105" s="26" t="s">
        <v>6</v>
      </c>
      <c r="G105" s="74" t="s">
        <v>3</v>
      </c>
      <c r="H105" s="26"/>
      <c r="I105" s="77" t="s">
        <v>4</v>
      </c>
      <c r="J105" s="26" t="s">
        <v>5</v>
      </c>
    </row>
    <row r="106" spans="2:10" ht="12.75">
      <c r="B106" s="24" t="s">
        <v>22</v>
      </c>
      <c r="C106" s="22" t="s">
        <v>23</v>
      </c>
      <c r="D106" s="39">
        <f>E106+F106+G106+I106+J106</f>
        <v>39.900000000000006</v>
      </c>
      <c r="E106" s="26">
        <v>15.96</v>
      </c>
      <c r="F106" s="39">
        <v>0</v>
      </c>
      <c r="G106" s="73"/>
      <c r="H106" s="39"/>
      <c r="I106" s="76">
        <f>(E106+F106+G106)*70%</f>
        <v>11.172</v>
      </c>
      <c r="J106" s="39">
        <f>(E106+F106+G106)*80%</f>
        <v>12.768</v>
      </c>
    </row>
    <row r="107" spans="2:10" ht="12.75">
      <c r="B107" s="24" t="s">
        <v>24</v>
      </c>
      <c r="C107" s="22" t="s">
        <v>54</v>
      </c>
      <c r="D107" s="39">
        <v>9.19</v>
      </c>
      <c r="E107" s="26"/>
      <c r="F107" s="39"/>
      <c r="G107" s="73"/>
      <c r="H107" s="39"/>
      <c r="I107" s="76"/>
      <c r="J107" s="39"/>
    </row>
    <row r="108" spans="2:10" ht="12.75">
      <c r="B108" t="s">
        <v>60</v>
      </c>
      <c r="C108" s="22" t="s">
        <v>25</v>
      </c>
      <c r="D108" s="39">
        <f>(D106+D107)*27.1%</f>
        <v>13.303390000000002</v>
      </c>
      <c r="E108" s="26"/>
      <c r="F108" s="39"/>
      <c r="G108" s="73"/>
      <c r="H108" s="39"/>
      <c r="I108" s="76"/>
      <c r="J108" s="39"/>
    </row>
    <row r="109" spans="2:10" ht="12.75">
      <c r="B109" s="21"/>
      <c r="C109" s="22"/>
      <c r="D109" s="39"/>
      <c r="E109" s="26"/>
      <c r="F109" s="39"/>
      <c r="G109" s="73"/>
      <c r="H109" s="39"/>
      <c r="I109" s="76"/>
      <c r="J109" s="39"/>
    </row>
    <row r="110" spans="2:10" ht="12.75">
      <c r="B110" s="19"/>
      <c r="C110" s="20"/>
      <c r="D110" s="39"/>
      <c r="E110" s="26"/>
      <c r="F110" s="39"/>
      <c r="G110" s="73"/>
      <c r="H110" s="39"/>
      <c r="I110" s="76"/>
      <c r="J110" s="39"/>
    </row>
    <row r="111" spans="2:10" ht="12.75">
      <c r="B111" s="21"/>
      <c r="C111" s="28" t="s">
        <v>53</v>
      </c>
      <c r="D111" s="39">
        <f>D93+D100+D105</f>
        <v>104.0030212</v>
      </c>
      <c r="E111" s="26"/>
      <c r="F111" s="39"/>
      <c r="G111" s="73"/>
      <c r="H111" s="39"/>
      <c r="I111" s="76"/>
      <c r="J111" s="39"/>
    </row>
    <row r="112" spans="2:10" ht="12.75">
      <c r="B112" s="21"/>
      <c r="C112" s="22"/>
      <c r="D112" s="39"/>
      <c r="E112" s="26"/>
      <c r="F112" s="39"/>
      <c r="G112" s="73"/>
      <c r="H112" s="39"/>
      <c r="I112" s="76"/>
      <c r="J112" s="39"/>
    </row>
    <row r="113" spans="2:10" ht="12.75">
      <c r="B113" s="21"/>
      <c r="C113" s="22"/>
      <c r="D113" s="38"/>
      <c r="E113" s="26"/>
      <c r="F113" s="39"/>
      <c r="G113" s="73"/>
      <c r="H113" s="39"/>
      <c r="I113" s="76"/>
      <c r="J113" s="39"/>
    </row>
    <row r="114" spans="2:10" ht="12.75">
      <c r="B114" s="21"/>
      <c r="C114" s="22"/>
      <c r="D114" s="39"/>
      <c r="E114" s="26"/>
      <c r="F114" s="39"/>
      <c r="G114" s="73"/>
      <c r="H114" s="39"/>
      <c r="I114" s="76"/>
      <c r="J114" s="39"/>
    </row>
    <row r="115" spans="2:10" ht="12.75">
      <c r="B115" s="21"/>
      <c r="C115" s="21"/>
      <c r="D115" s="39"/>
      <c r="E115" s="39"/>
      <c r="F115" s="39"/>
      <c r="G115" s="73"/>
      <c r="H115" s="39"/>
      <c r="I115" s="76"/>
      <c r="J115" s="39"/>
    </row>
    <row r="116" spans="2:10" ht="12.75">
      <c r="B116" s="11" t="s">
        <v>1</v>
      </c>
      <c r="C116" s="11"/>
      <c r="D116" s="13"/>
      <c r="E116" s="13"/>
      <c r="F116" s="13"/>
      <c r="G116" s="13"/>
      <c r="H116" s="13"/>
      <c r="I116" s="13"/>
      <c r="J116" s="13"/>
    </row>
    <row r="117" spans="2:10" ht="12.75">
      <c r="B117" s="11"/>
      <c r="C117" s="11"/>
      <c r="D117" s="13"/>
      <c r="E117" s="13"/>
      <c r="F117" s="13"/>
      <c r="G117" s="13"/>
      <c r="H117" s="13"/>
      <c r="I117" s="13"/>
      <c r="J117" s="13"/>
    </row>
    <row r="118" spans="2:10" ht="12.75">
      <c r="B118" s="11"/>
      <c r="C118" s="11"/>
      <c r="D118" s="13"/>
      <c r="E118" s="13"/>
      <c r="F118" s="13"/>
      <c r="G118" s="13"/>
      <c r="H118" s="13"/>
      <c r="I118" s="13"/>
      <c r="J118" s="13"/>
    </row>
    <row r="119" spans="2:10" ht="12.75">
      <c r="B119" s="11"/>
      <c r="C119" s="11"/>
      <c r="D119" s="13"/>
      <c r="E119" s="13"/>
      <c r="F119" s="13"/>
      <c r="G119" s="13"/>
      <c r="H119" s="13"/>
      <c r="I119" s="13"/>
      <c r="J119" s="13"/>
    </row>
    <row r="120" spans="2:10" ht="12.75">
      <c r="B120" s="11"/>
      <c r="C120" s="11"/>
      <c r="D120" s="13"/>
      <c r="E120" s="13"/>
      <c r="F120" s="13"/>
      <c r="G120" s="13"/>
      <c r="H120" s="13"/>
      <c r="I120" s="13"/>
      <c r="J120" s="13"/>
    </row>
    <row r="121" spans="2:10" ht="12.75">
      <c r="B121" s="11"/>
      <c r="C121" s="2" t="s">
        <v>134</v>
      </c>
      <c r="D121" s="13"/>
      <c r="E121" s="13"/>
      <c r="F121" s="13"/>
      <c r="G121" s="13"/>
      <c r="H121" s="13"/>
      <c r="I121" s="13"/>
      <c r="J121" s="13"/>
    </row>
    <row r="122" spans="2:10" ht="12.75">
      <c r="B122" s="11"/>
      <c r="C122" s="11"/>
      <c r="D122" s="13"/>
      <c r="E122" s="13"/>
      <c r="F122" s="13"/>
      <c r="G122" s="13"/>
      <c r="H122" s="13"/>
      <c r="I122" s="13"/>
      <c r="J122" s="13"/>
    </row>
    <row r="123" spans="2:10" ht="12.75">
      <c r="B123" s="11"/>
      <c r="C123" s="11"/>
      <c r="D123" s="13"/>
      <c r="E123" s="13"/>
      <c r="F123" s="13"/>
      <c r="G123" s="13"/>
      <c r="H123" s="13"/>
      <c r="I123" s="13"/>
      <c r="J123" s="13"/>
    </row>
    <row r="124" spans="2:10" ht="12.75">
      <c r="B124" s="11"/>
      <c r="C124" s="11" t="s">
        <v>41</v>
      </c>
      <c r="D124" s="13"/>
      <c r="E124" s="13"/>
      <c r="F124" s="13"/>
      <c r="G124" s="13"/>
      <c r="H124" s="13"/>
      <c r="I124" s="13"/>
      <c r="J124" s="13"/>
    </row>
    <row r="125" spans="2:10" ht="12.75">
      <c r="B125" s="11"/>
      <c r="D125" s="13"/>
      <c r="E125" s="13"/>
      <c r="F125" s="13"/>
      <c r="G125" s="13"/>
      <c r="H125" s="13"/>
      <c r="I125" s="13"/>
      <c r="J125" s="13"/>
    </row>
    <row r="126" spans="2:10" ht="12.75">
      <c r="B126" s="11"/>
      <c r="D126" s="13"/>
      <c r="E126" s="13"/>
      <c r="F126" s="13"/>
      <c r="G126" s="13"/>
      <c r="H126" s="13"/>
      <c r="I126" s="13"/>
      <c r="J126" s="13"/>
    </row>
    <row r="127" spans="2:10" ht="12.75">
      <c r="B127" s="11"/>
      <c r="D127" s="13"/>
      <c r="E127" s="13"/>
      <c r="F127" s="13"/>
      <c r="G127" s="13"/>
      <c r="H127" s="13"/>
      <c r="I127" s="13"/>
      <c r="J127" s="13"/>
    </row>
    <row r="128" spans="2:10" ht="12.75">
      <c r="B128" s="11"/>
      <c r="C128" s="11"/>
      <c r="D128" s="13"/>
      <c r="E128" s="13"/>
      <c r="F128" s="13"/>
      <c r="G128" s="13"/>
      <c r="H128" s="13"/>
      <c r="I128" s="13"/>
      <c r="J128" s="13"/>
    </row>
    <row r="132" ht="12.75">
      <c r="C132" s="11" t="s">
        <v>39</v>
      </c>
    </row>
  </sheetData>
  <sheetProtection/>
  <mergeCells count="16">
    <mergeCell ref="O3:T3"/>
    <mergeCell ref="B4:J4"/>
    <mergeCell ref="B5:J5"/>
    <mergeCell ref="B86:J86"/>
    <mergeCell ref="B87:J87"/>
    <mergeCell ref="B88:J88"/>
    <mergeCell ref="B89:J89"/>
    <mergeCell ref="D90:E90"/>
    <mergeCell ref="B2:J2"/>
    <mergeCell ref="B3:J3"/>
    <mergeCell ref="D6:E6"/>
    <mergeCell ref="B44:J44"/>
    <mergeCell ref="B45:J45"/>
    <mergeCell ref="B46:J46"/>
    <mergeCell ref="B47:J47"/>
    <mergeCell ref="D48:E48"/>
  </mergeCells>
  <printOptions/>
  <pageMargins left="0" right="0" top="0.1968503937007874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:M2"/>
    </sheetView>
  </sheetViews>
  <sheetFormatPr defaultColWidth="9.140625" defaultRowHeight="12.75"/>
  <cols>
    <col min="1" max="1" width="6.7109375" style="0" customWidth="1"/>
    <col min="2" max="2" width="15.00390625" style="0" customWidth="1"/>
    <col min="3" max="3" width="8.140625" style="0" customWidth="1"/>
    <col min="4" max="4" width="8.28125" style="0" customWidth="1"/>
    <col min="5" max="5" width="8.00390625" style="0" customWidth="1"/>
    <col min="6" max="6" width="9.28125" style="0" customWidth="1"/>
    <col min="7" max="7" width="9.421875" style="0" customWidth="1"/>
    <col min="10" max="10" width="12.8515625" style="0" customWidth="1"/>
    <col min="12" max="12" width="10.421875" style="0" customWidth="1"/>
    <col min="13" max="13" width="12.00390625" style="0" customWidth="1"/>
  </cols>
  <sheetData>
    <row r="1" spans="1:13" ht="12.75">
      <c r="A1" s="178" t="s">
        <v>138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0.25" customHeight="1">
      <c r="A2" s="179" t="s">
        <v>139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20.25" customHeight="1">
      <c r="A3" s="17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15.75">
      <c r="A4" s="191" t="s">
        <v>112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09"/>
      <c r="N4" s="109"/>
    </row>
    <row r="5" spans="1:14" ht="15">
      <c r="A5" s="141" t="s">
        <v>82</v>
      </c>
      <c r="B5" s="142"/>
      <c r="C5" s="142" t="s">
        <v>1</v>
      </c>
      <c r="D5" s="142"/>
      <c r="E5" s="142"/>
      <c r="F5" s="143"/>
      <c r="G5" s="143"/>
      <c r="H5" s="143"/>
      <c r="I5" s="143"/>
      <c r="J5" s="143"/>
      <c r="K5" s="143"/>
      <c r="L5" s="143"/>
      <c r="M5" s="143"/>
      <c r="N5" s="109"/>
    </row>
    <row r="6" spans="1:14" ht="15">
      <c r="A6" s="141" t="s">
        <v>83</v>
      </c>
      <c r="B6" s="142"/>
      <c r="C6" s="142" t="s">
        <v>84</v>
      </c>
      <c r="D6" s="142"/>
      <c r="E6" s="142"/>
      <c r="F6" s="143"/>
      <c r="G6" s="143"/>
      <c r="H6" s="143"/>
      <c r="I6" s="143"/>
      <c r="J6" s="143"/>
      <c r="K6" s="143"/>
      <c r="L6" s="143"/>
      <c r="M6" s="143"/>
      <c r="N6" s="109"/>
    </row>
    <row r="7" spans="1:14" ht="15.75" thickBo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09"/>
    </row>
    <row r="8" spans="1:14" ht="57.75" thickBot="1">
      <c r="A8" s="144" t="s">
        <v>43</v>
      </c>
      <c r="B8" s="144" t="s">
        <v>85</v>
      </c>
      <c r="C8" s="144" t="s">
        <v>86</v>
      </c>
      <c r="D8" s="145" t="s">
        <v>87</v>
      </c>
      <c r="E8" s="144" t="s">
        <v>88</v>
      </c>
      <c r="F8" s="145" t="s">
        <v>83</v>
      </c>
      <c r="G8" s="146" t="s">
        <v>2</v>
      </c>
      <c r="H8" s="181" t="s">
        <v>89</v>
      </c>
      <c r="I8" s="183" t="s">
        <v>90</v>
      </c>
      <c r="J8" s="185" t="s">
        <v>91</v>
      </c>
      <c r="K8" s="187" t="s">
        <v>92</v>
      </c>
      <c r="L8" s="187"/>
      <c r="M8" s="188" t="s">
        <v>93</v>
      </c>
      <c r="N8" s="115"/>
    </row>
    <row r="9" spans="1:14" ht="15" thickBot="1">
      <c r="A9" s="144"/>
      <c r="B9" s="144"/>
      <c r="C9" s="144"/>
      <c r="D9" s="145"/>
      <c r="E9" s="144"/>
      <c r="F9" s="145"/>
      <c r="G9" s="146"/>
      <c r="H9" s="182"/>
      <c r="I9" s="184"/>
      <c r="J9" s="186"/>
      <c r="K9" s="187"/>
      <c r="L9" s="187"/>
      <c r="M9" s="188"/>
      <c r="N9" s="109"/>
    </row>
    <row r="10" spans="1:14" ht="28.5">
      <c r="A10" s="144"/>
      <c r="B10" s="144"/>
      <c r="C10" s="144"/>
      <c r="D10" s="145"/>
      <c r="E10" s="144"/>
      <c r="F10" s="145"/>
      <c r="G10" s="146"/>
      <c r="H10" s="189" t="s">
        <v>94</v>
      </c>
      <c r="I10" s="190"/>
      <c r="J10" s="116" t="s">
        <v>95</v>
      </c>
      <c r="K10" s="117" t="s">
        <v>96</v>
      </c>
      <c r="L10" s="118" t="s">
        <v>97</v>
      </c>
      <c r="M10" s="188"/>
      <c r="N10" s="109"/>
    </row>
    <row r="11" spans="1:14" ht="30">
      <c r="A11" s="147" t="s">
        <v>98</v>
      </c>
      <c r="B11" s="148" t="s">
        <v>99</v>
      </c>
      <c r="C11" s="147" t="s">
        <v>100</v>
      </c>
      <c r="D11" s="147" t="s">
        <v>98</v>
      </c>
      <c r="E11" s="149">
        <v>6</v>
      </c>
      <c r="F11" s="149">
        <v>1.4</v>
      </c>
      <c r="G11" s="150">
        <v>92.68</v>
      </c>
      <c r="H11" s="149">
        <v>1.4</v>
      </c>
      <c r="I11" s="149">
        <v>0</v>
      </c>
      <c r="J11" s="149">
        <f>G11*H11</f>
        <v>129.752</v>
      </c>
      <c r="K11" s="151">
        <v>0.2</v>
      </c>
      <c r="L11" s="152">
        <f>J11*K11</f>
        <v>25.950400000000002</v>
      </c>
      <c r="M11" s="152">
        <f>(J11+L11)*2.5</f>
        <v>389.25600000000003</v>
      </c>
      <c r="N11" s="109"/>
    </row>
    <row r="12" spans="1:14" ht="15">
      <c r="A12" s="147"/>
      <c r="B12" s="148" t="s">
        <v>54</v>
      </c>
      <c r="C12" s="147"/>
      <c r="D12" s="147"/>
      <c r="E12" s="149"/>
      <c r="F12" s="149"/>
      <c r="G12" s="153"/>
      <c r="H12" s="149"/>
      <c r="I12" s="149"/>
      <c r="J12" s="149"/>
      <c r="K12" s="151"/>
      <c r="L12" s="152"/>
      <c r="M12" s="152">
        <v>131.98</v>
      </c>
      <c r="N12" s="109"/>
    </row>
    <row r="13" spans="1:14" ht="15" thickBot="1">
      <c r="A13" s="154" t="s">
        <v>101</v>
      </c>
      <c r="B13" s="154"/>
      <c r="C13" s="154"/>
      <c r="D13" s="155" t="s">
        <v>98</v>
      </c>
      <c r="E13" s="156">
        <v>6</v>
      </c>
      <c r="F13" s="155"/>
      <c r="G13" s="157">
        <v>92.68</v>
      </c>
      <c r="H13" s="156">
        <v>0</v>
      </c>
      <c r="I13" s="156">
        <v>0</v>
      </c>
      <c r="J13" s="156">
        <v>129.75</v>
      </c>
      <c r="K13" s="158">
        <v>0.2</v>
      </c>
      <c r="L13" s="159">
        <f>J13*K13</f>
        <v>25.950000000000003</v>
      </c>
      <c r="M13" s="159">
        <f>M11+M12</f>
        <v>521.236</v>
      </c>
      <c r="N13" s="109"/>
    </row>
    <row r="14" spans="1:14" ht="15.75" thickBot="1">
      <c r="A14" s="160"/>
      <c r="B14" s="161"/>
      <c r="C14" s="162"/>
      <c r="D14" s="155"/>
      <c r="E14" s="156">
        <v>6</v>
      </c>
      <c r="F14" s="155"/>
      <c r="G14" s="157">
        <v>92.68</v>
      </c>
      <c r="H14" s="156">
        <v>0</v>
      </c>
      <c r="I14" s="156">
        <v>0</v>
      </c>
      <c r="J14" s="156">
        <v>0</v>
      </c>
      <c r="K14" s="156">
        <v>0</v>
      </c>
      <c r="L14" s="152"/>
      <c r="M14" s="152"/>
      <c r="N14" s="109"/>
    </row>
    <row r="15" spans="1:14" ht="15">
      <c r="A15" s="143"/>
      <c r="B15" s="143"/>
      <c r="C15" s="143"/>
      <c r="D15" s="143"/>
      <c r="E15" s="143"/>
      <c r="F15" s="143"/>
      <c r="G15" s="143"/>
      <c r="H15" s="143"/>
      <c r="I15" s="143"/>
      <c r="J15" s="163" t="s">
        <v>102</v>
      </c>
      <c r="K15" s="163">
        <v>521.24</v>
      </c>
      <c r="L15" s="143"/>
      <c r="M15" s="143"/>
      <c r="N15" s="109"/>
    </row>
    <row r="16" spans="1:14" ht="15">
      <c r="A16" s="143"/>
      <c r="B16" s="143"/>
      <c r="C16" s="143"/>
      <c r="D16" s="143"/>
      <c r="E16" s="143"/>
      <c r="F16" s="143"/>
      <c r="G16" s="143"/>
      <c r="H16" s="143"/>
      <c r="I16" s="143"/>
      <c r="J16" s="164" t="s">
        <v>103</v>
      </c>
      <c r="K16" s="164">
        <f>SUM(K15)*27.1%</f>
        <v>141.25604</v>
      </c>
      <c r="L16" s="143"/>
      <c r="M16" s="143"/>
      <c r="N16" s="109"/>
    </row>
    <row r="17" spans="1:14" ht="15">
      <c r="A17" s="143"/>
      <c r="B17" s="143"/>
      <c r="C17" s="143"/>
      <c r="D17" s="143"/>
      <c r="E17" s="143"/>
      <c r="F17" s="143"/>
      <c r="G17" s="143"/>
      <c r="H17" s="143"/>
      <c r="I17" s="143"/>
      <c r="J17" s="164" t="s">
        <v>104</v>
      </c>
      <c r="K17" s="164">
        <f>SUM(K15:K16)</f>
        <v>662.49604</v>
      </c>
      <c r="L17" s="143"/>
      <c r="M17" s="143"/>
      <c r="N17" s="109"/>
    </row>
    <row r="18" spans="1:14" ht="1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09"/>
    </row>
    <row r="19" spans="1:14" ht="1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09"/>
    </row>
    <row r="20" spans="1:14" ht="15">
      <c r="A20" s="180" t="s">
        <v>112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43"/>
      <c r="N20" s="109"/>
    </row>
    <row r="21" spans="1:14" ht="15">
      <c r="A21" s="141" t="s">
        <v>82</v>
      </c>
      <c r="B21" s="142"/>
      <c r="C21" s="142" t="s">
        <v>1</v>
      </c>
      <c r="D21" s="142"/>
      <c r="E21" s="142"/>
      <c r="F21" s="143"/>
      <c r="G21" s="143"/>
      <c r="H21" s="143"/>
      <c r="I21" s="143"/>
      <c r="J21" s="143"/>
      <c r="K21" s="143"/>
      <c r="L21" s="143"/>
      <c r="M21" s="143"/>
      <c r="N21" s="109"/>
    </row>
    <row r="22" spans="1:14" ht="15">
      <c r="A22" s="141" t="s">
        <v>83</v>
      </c>
      <c r="B22" s="142"/>
      <c r="C22" s="142" t="s">
        <v>105</v>
      </c>
      <c r="D22" s="142"/>
      <c r="E22" s="142"/>
      <c r="F22" s="143"/>
      <c r="G22" s="143"/>
      <c r="H22" s="143"/>
      <c r="I22" s="143"/>
      <c r="J22" s="143"/>
      <c r="K22" s="143"/>
      <c r="L22" s="143"/>
      <c r="M22" s="143"/>
      <c r="N22" s="109"/>
    </row>
    <row r="23" spans="1:14" ht="15.75" thickBo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09"/>
    </row>
    <row r="24" spans="1:14" ht="57.75" thickBot="1">
      <c r="A24" s="144" t="s">
        <v>43</v>
      </c>
      <c r="B24" s="144" t="s">
        <v>85</v>
      </c>
      <c r="C24" s="144" t="s">
        <v>86</v>
      </c>
      <c r="D24" s="145" t="s">
        <v>87</v>
      </c>
      <c r="E24" s="144" t="s">
        <v>88</v>
      </c>
      <c r="F24" s="145" t="s">
        <v>83</v>
      </c>
      <c r="G24" s="146" t="s">
        <v>2</v>
      </c>
      <c r="H24" s="181" t="s">
        <v>89</v>
      </c>
      <c r="I24" s="183" t="s">
        <v>90</v>
      </c>
      <c r="J24" s="185" t="s">
        <v>91</v>
      </c>
      <c r="K24" s="187" t="s">
        <v>92</v>
      </c>
      <c r="L24" s="187"/>
      <c r="M24" s="188" t="s">
        <v>93</v>
      </c>
      <c r="N24" s="109"/>
    </row>
    <row r="25" spans="1:14" ht="15" thickBot="1">
      <c r="A25" s="144"/>
      <c r="B25" s="144"/>
      <c r="C25" s="144"/>
      <c r="D25" s="145"/>
      <c r="E25" s="144"/>
      <c r="F25" s="145"/>
      <c r="G25" s="146"/>
      <c r="H25" s="182"/>
      <c r="I25" s="184"/>
      <c r="J25" s="186"/>
      <c r="K25" s="187"/>
      <c r="L25" s="187"/>
      <c r="M25" s="188"/>
      <c r="N25" s="109"/>
    </row>
    <row r="26" spans="1:14" ht="28.5">
      <c r="A26" s="144"/>
      <c r="B26" s="144"/>
      <c r="C26" s="144"/>
      <c r="D26" s="145"/>
      <c r="E26" s="144"/>
      <c r="F26" s="145"/>
      <c r="G26" s="146"/>
      <c r="H26" s="189" t="s">
        <v>94</v>
      </c>
      <c r="I26" s="190"/>
      <c r="J26" s="116" t="s">
        <v>95</v>
      </c>
      <c r="K26" s="117" t="s">
        <v>96</v>
      </c>
      <c r="L26" s="118" t="s">
        <v>97</v>
      </c>
      <c r="M26" s="188"/>
      <c r="N26" s="109"/>
    </row>
    <row r="27" spans="1:14" ht="15">
      <c r="A27" s="147" t="s">
        <v>98</v>
      </c>
      <c r="B27" s="148" t="s">
        <v>106</v>
      </c>
      <c r="C27" s="147" t="s">
        <v>100</v>
      </c>
      <c r="D27" s="147" t="s">
        <v>98</v>
      </c>
      <c r="E27" s="149">
        <v>6</v>
      </c>
      <c r="F27" s="149">
        <v>1.4</v>
      </c>
      <c r="G27" s="150">
        <v>92.68</v>
      </c>
      <c r="H27" s="149">
        <v>1.15</v>
      </c>
      <c r="I27" s="149">
        <v>0</v>
      </c>
      <c r="J27" s="149">
        <f>G27*H27</f>
        <v>106.582</v>
      </c>
      <c r="K27" s="151">
        <v>0.2</v>
      </c>
      <c r="L27" s="152">
        <f>J27*K27</f>
        <v>21.3164</v>
      </c>
      <c r="M27" s="152">
        <f>(J27+L27)*2.5</f>
        <v>319.746</v>
      </c>
      <c r="N27" s="109"/>
    </row>
    <row r="28" spans="1:14" ht="15">
      <c r="A28" s="147"/>
      <c r="B28" s="148" t="s">
        <v>54</v>
      </c>
      <c r="C28" s="147"/>
      <c r="D28" s="147"/>
      <c r="E28" s="149"/>
      <c r="F28" s="149"/>
      <c r="G28" s="153"/>
      <c r="H28" s="149"/>
      <c r="I28" s="149"/>
      <c r="J28" s="149"/>
      <c r="K28" s="151"/>
      <c r="L28" s="152"/>
      <c r="M28" s="152">
        <v>118.62</v>
      </c>
      <c r="N28" s="109"/>
    </row>
    <row r="29" spans="1:14" ht="15" thickBot="1">
      <c r="A29" s="154" t="s">
        <v>101</v>
      </c>
      <c r="B29" s="154"/>
      <c r="C29" s="154"/>
      <c r="D29" s="155" t="s">
        <v>98</v>
      </c>
      <c r="E29" s="156">
        <v>6</v>
      </c>
      <c r="F29" s="155"/>
      <c r="G29" s="157">
        <v>92.68</v>
      </c>
      <c r="H29" s="156">
        <v>0</v>
      </c>
      <c r="I29" s="156">
        <v>0</v>
      </c>
      <c r="J29" s="156">
        <v>129.75</v>
      </c>
      <c r="K29" s="158">
        <v>0.2</v>
      </c>
      <c r="L29" s="159">
        <f>J29*K29</f>
        <v>25.950000000000003</v>
      </c>
      <c r="M29" s="159">
        <f>M27+M28</f>
        <v>438.366</v>
      </c>
      <c r="N29" s="109"/>
    </row>
    <row r="30" spans="1:14" ht="15.75" thickBot="1">
      <c r="A30" s="160"/>
      <c r="B30" s="161"/>
      <c r="C30" s="162"/>
      <c r="D30" s="155"/>
      <c r="E30" s="156">
        <v>6</v>
      </c>
      <c r="F30" s="155"/>
      <c r="G30" s="157">
        <v>92.68</v>
      </c>
      <c r="H30" s="156">
        <v>0</v>
      </c>
      <c r="I30" s="156">
        <v>0</v>
      </c>
      <c r="J30" s="156">
        <v>0</v>
      </c>
      <c r="K30" s="156">
        <v>0</v>
      </c>
      <c r="L30" s="152"/>
      <c r="M30" s="152"/>
      <c r="N30" s="109"/>
    </row>
    <row r="31" spans="1:14" ht="15">
      <c r="A31" s="143"/>
      <c r="B31" s="143"/>
      <c r="C31" s="143"/>
      <c r="D31" s="143"/>
      <c r="E31" s="143"/>
      <c r="F31" s="143"/>
      <c r="G31" s="143"/>
      <c r="H31" s="143"/>
      <c r="I31" s="143"/>
      <c r="J31" s="163" t="s">
        <v>102</v>
      </c>
      <c r="K31" s="163">
        <v>438.37</v>
      </c>
      <c r="L31" s="143"/>
      <c r="M31" s="143"/>
      <c r="N31" s="109"/>
    </row>
    <row r="32" spans="1:14" ht="15">
      <c r="A32" s="143"/>
      <c r="B32" s="143"/>
      <c r="C32" s="143"/>
      <c r="D32" s="143"/>
      <c r="E32" s="143"/>
      <c r="F32" s="143"/>
      <c r="G32" s="143"/>
      <c r="H32" s="143"/>
      <c r="I32" s="143"/>
      <c r="J32" s="164" t="s">
        <v>103</v>
      </c>
      <c r="K32" s="164">
        <f>SUM(K31)*27.1%</f>
        <v>118.79827000000002</v>
      </c>
      <c r="L32" s="143"/>
      <c r="M32" s="143"/>
      <c r="N32" s="109"/>
    </row>
    <row r="33" spans="1:14" ht="15">
      <c r="A33" s="143"/>
      <c r="B33" s="143"/>
      <c r="C33" s="143"/>
      <c r="D33" s="143"/>
      <c r="E33" s="143"/>
      <c r="F33" s="143"/>
      <c r="G33" s="143"/>
      <c r="H33" s="143"/>
      <c r="I33" s="143"/>
      <c r="J33" s="164" t="s">
        <v>104</v>
      </c>
      <c r="K33" s="164">
        <f>SUM(K31:K32)</f>
        <v>557.16827</v>
      </c>
      <c r="L33" s="143"/>
      <c r="M33" s="143"/>
      <c r="N33" s="109"/>
    </row>
    <row r="34" spans="1:14" ht="1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09"/>
    </row>
    <row r="35" spans="1:14" ht="1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09"/>
    </row>
    <row r="36" spans="1:14" ht="1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09"/>
    </row>
    <row r="37" spans="1:13" ht="15">
      <c r="A37" s="180" t="s">
        <v>112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43"/>
    </row>
    <row r="38" spans="1:13" ht="15">
      <c r="A38" s="141" t="s">
        <v>82</v>
      </c>
      <c r="B38" s="142"/>
      <c r="C38" s="142" t="s">
        <v>1</v>
      </c>
      <c r="D38" s="142"/>
      <c r="E38" s="142"/>
      <c r="F38" s="143"/>
      <c r="G38" s="143"/>
      <c r="H38" s="143"/>
      <c r="I38" s="143"/>
      <c r="J38" s="143"/>
      <c r="K38" s="143"/>
      <c r="L38" s="143"/>
      <c r="M38" s="143"/>
    </row>
    <row r="39" spans="1:13" ht="15">
      <c r="A39" s="141" t="s">
        <v>83</v>
      </c>
      <c r="B39" s="142"/>
      <c r="C39" s="142" t="s">
        <v>128</v>
      </c>
      <c r="D39" s="142"/>
      <c r="E39" s="142"/>
      <c r="F39" s="143"/>
      <c r="G39" s="143"/>
      <c r="H39" s="143"/>
      <c r="I39" s="143"/>
      <c r="J39" s="143"/>
      <c r="K39" s="143"/>
      <c r="L39" s="143"/>
      <c r="M39" s="143"/>
    </row>
    <row r="40" spans="1:13" ht="15.75" thickBo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</row>
    <row r="41" spans="1:13" ht="57.75" thickBot="1">
      <c r="A41" s="144" t="s">
        <v>43</v>
      </c>
      <c r="B41" s="144" t="s">
        <v>85</v>
      </c>
      <c r="C41" s="144" t="s">
        <v>86</v>
      </c>
      <c r="D41" s="145" t="s">
        <v>87</v>
      </c>
      <c r="E41" s="144" t="s">
        <v>88</v>
      </c>
      <c r="F41" s="145" t="s">
        <v>83</v>
      </c>
      <c r="G41" s="146" t="s">
        <v>2</v>
      </c>
      <c r="H41" s="181" t="s">
        <v>89</v>
      </c>
      <c r="I41" s="183" t="s">
        <v>90</v>
      </c>
      <c r="J41" s="185" t="s">
        <v>91</v>
      </c>
      <c r="K41" s="187" t="s">
        <v>92</v>
      </c>
      <c r="L41" s="187"/>
      <c r="M41" s="188" t="s">
        <v>93</v>
      </c>
    </row>
    <row r="42" spans="1:13" ht="15" thickBot="1">
      <c r="A42" s="144"/>
      <c r="B42" s="144"/>
      <c r="C42" s="144"/>
      <c r="D42" s="145"/>
      <c r="E42" s="144"/>
      <c r="F42" s="145"/>
      <c r="G42" s="146"/>
      <c r="H42" s="182"/>
      <c r="I42" s="184"/>
      <c r="J42" s="186"/>
      <c r="K42" s="187"/>
      <c r="L42" s="187"/>
      <c r="M42" s="188"/>
    </row>
    <row r="43" spans="1:13" ht="28.5">
      <c r="A43" s="144"/>
      <c r="B43" s="144"/>
      <c r="C43" s="144"/>
      <c r="D43" s="145"/>
      <c r="E43" s="144"/>
      <c r="F43" s="145"/>
      <c r="G43" s="146"/>
      <c r="H43" s="189" t="s">
        <v>94</v>
      </c>
      <c r="I43" s="190"/>
      <c r="J43" s="116" t="s">
        <v>95</v>
      </c>
      <c r="K43" s="117" t="s">
        <v>96</v>
      </c>
      <c r="L43" s="118" t="s">
        <v>97</v>
      </c>
      <c r="M43" s="188"/>
    </row>
    <row r="44" spans="1:13" ht="15">
      <c r="A44" s="147" t="s">
        <v>98</v>
      </c>
      <c r="B44" s="148" t="s">
        <v>124</v>
      </c>
      <c r="C44" s="147" t="s">
        <v>100</v>
      </c>
      <c r="D44" s="147" t="s">
        <v>98</v>
      </c>
      <c r="E44" s="149">
        <v>6</v>
      </c>
      <c r="F44" s="149">
        <v>1.4</v>
      </c>
      <c r="G44" s="150">
        <v>92.68</v>
      </c>
      <c r="H44" s="149">
        <v>1.7</v>
      </c>
      <c r="I44" s="149">
        <v>0</v>
      </c>
      <c r="J44" s="149">
        <f>G44*H44</f>
        <v>157.556</v>
      </c>
      <c r="K44" s="151">
        <v>0.25</v>
      </c>
      <c r="L44" s="152">
        <f>J44*K44</f>
        <v>39.389</v>
      </c>
      <c r="M44" s="152">
        <f>(J44+L44)*2.5</f>
        <v>492.36250000000007</v>
      </c>
    </row>
    <row r="45" spans="1:13" ht="15">
      <c r="A45" s="147"/>
      <c r="B45" s="148" t="s">
        <v>54</v>
      </c>
      <c r="C45" s="147"/>
      <c r="D45" s="147"/>
      <c r="E45" s="149"/>
      <c r="F45" s="149"/>
      <c r="G45" s="153"/>
      <c r="H45" s="149"/>
      <c r="I45" s="149"/>
      <c r="J45" s="149"/>
      <c r="K45" s="151"/>
      <c r="L45" s="152"/>
      <c r="M45" s="152">
        <v>157.36</v>
      </c>
    </row>
    <row r="46" spans="1:13" ht="15" thickBot="1">
      <c r="A46" s="154" t="s">
        <v>101</v>
      </c>
      <c r="B46" s="154"/>
      <c r="C46" s="154"/>
      <c r="D46" s="155" t="s">
        <v>98</v>
      </c>
      <c r="E46" s="156">
        <v>6</v>
      </c>
      <c r="F46" s="155"/>
      <c r="G46" s="157">
        <v>92.68</v>
      </c>
      <c r="H46" s="156">
        <v>0</v>
      </c>
      <c r="I46" s="156">
        <v>0</v>
      </c>
      <c r="J46" s="156">
        <v>129.75</v>
      </c>
      <c r="K46" s="158">
        <v>0.2</v>
      </c>
      <c r="L46" s="159">
        <f>J46*K46</f>
        <v>25.950000000000003</v>
      </c>
      <c r="M46" s="159">
        <f>M44+M45</f>
        <v>649.7225000000001</v>
      </c>
    </row>
    <row r="47" spans="1:13" ht="15.75" thickBot="1">
      <c r="A47" s="160"/>
      <c r="B47" s="161"/>
      <c r="C47" s="162"/>
      <c r="D47" s="155"/>
      <c r="E47" s="156">
        <v>6</v>
      </c>
      <c r="F47" s="155"/>
      <c r="G47" s="157">
        <v>92.68</v>
      </c>
      <c r="H47" s="156">
        <v>0</v>
      </c>
      <c r="I47" s="156">
        <v>0</v>
      </c>
      <c r="J47" s="156">
        <v>0</v>
      </c>
      <c r="K47" s="156">
        <v>0</v>
      </c>
      <c r="L47" s="152"/>
      <c r="M47" s="152"/>
    </row>
    <row r="48" spans="1:13" ht="15">
      <c r="A48" s="143"/>
      <c r="B48" s="143"/>
      <c r="C48" s="143"/>
      <c r="D48" s="143"/>
      <c r="E48" s="143"/>
      <c r="F48" s="143"/>
      <c r="G48" s="143"/>
      <c r="H48" s="143"/>
      <c r="I48" s="143"/>
      <c r="J48" s="163" t="s">
        <v>102</v>
      </c>
      <c r="K48" s="163">
        <v>649.72</v>
      </c>
      <c r="L48" s="143"/>
      <c r="M48" s="143"/>
    </row>
    <row r="49" spans="1:13" ht="15">
      <c r="A49" s="143"/>
      <c r="B49" s="143"/>
      <c r="C49" s="143"/>
      <c r="D49" s="143"/>
      <c r="E49" s="143"/>
      <c r="F49" s="143"/>
      <c r="G49" s="143"/>
      <c r="H49" s="143"/>
      <c r="I49" s="143"/>
      <c r="J49" s="164" t="s">
        <v>103</v>
      </c>
      <c r="K49" s="164">
        <f>SUM(K48)*27.1%</f>
        <v>176.07412000000002</v>
      </c>
      <c r="L49" s="143"/>
      <c r="M49" s="143"/>
    </row>
    <row r="50" spans="1:13" ht="15">
      <c r="A50" s="143"/>
      <c r="B50" s="143"/>
      <c r="C50" s="143"/>
      <c r="D50" s="143"/>
      <c r="E50" s="143"/>
      <c r="F50" s="143"/>
      <c r="G50" s="143"/>
      <c r="H50" s="143"/>
      <c r="I50" s="143"/>
      <c r="J50" s="164" t="s">
        <v>104</v>
      </c>
      <c r="K50" s="164">
        <f>SUM(K48:K49)</f>
        <v>825.79412</v>
      </c>
      <c r="L50" s="143"/>
      <c r="M50" s="143"/>
    </row>
    <row r="51" spans="1:13" ht="1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</row>
    <row r="52" spans="1:13" ht="1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</row>
    <row r="53" spans="1:13" ht="15">
      <c r="A53" s="143"/>
      <c r="K53" s="143"/>
      <c r="L53" s="143"/>
      <c r="M53" s="143"/>
    </row>
    <row r="54" spans="1:13" ht="15">
      <c r="A54" s="143"/>
      <c r="K54" s="143"/>
      <c r="L54" s="143"/>
      <c r="M54" s="143"/>
    </row>
    <row r="55" spans="1:13" ht="15">
      <c r="A55" s="143"/>
      <c r="K55" s="143"/>
      <c r="L55" s="143"/>
      <c r="M55" s="143"/>
    </row>
    <row r="56" spans="1:13" ht="15">
      <c r="A56" s="143"/>
      <c r="K56" s="143"/>
      <c r="L56" s="143"/>
      <c r="M56" s="143"/>
    </row>
    <row r="57" spans="1:13" ht="15">
      <c r="A57" s="143"/>
      <c r="K57" s="143"/>
      <c r="L57" s="143"/>
      <c r="M57" s="143"/>
    </row>
    <row r="58" spans="1:13" ht="15">
      <c r="A58" s="165"/>
      <c r="K58" s="165"/>
      <c r="L58" s="165"/>
      <c r="M58" s="165"/>
    </row>
    <row r="59" spans="1:13" ht="15">
      <c r="A59" s="165"/>
      <c r="B59" s="143" t="s">
        <v>135</v>
      </c>
      <c r="C59" s="143"/>
      <c r="D59" s="143"/>
      <c r="E59" s="143"/>
      <c r="F59" s="143"/>
      <c r="H59" s="143"/>
      <c r="I59" s="143" t="s">
        <v>130</v>
      </c>
      <c r="J59" s="143"/>
      <c r="K59" s="165"/>
      <c r="L59" s="165"/>
      <c r="M59" s="165"/>
    </row>
    <row r="60" spans="1:13" ht="15">
      <c r="A60" s="165"/>
      <c r="B60" s="143"/>
      <c r="C60" s="143"/>
      <c r="D60" s="143"/>
      <c r="E60" s="143"/>
      <c r="F60" s="143"/>
      <c r="H60" s="143"/>
      <c r="I60" s="143"/>
      <c r="J60" s="143"/>
      <c r="K60" s="165"/>
      <c r="L60" s="165"/>
      <c r="M60" s="165"/>
    </row>
    <row r="61" spans="1:13" ht="15">
      <c r="A61" s="165"/>
      <c r="B61" s="143" t="s">
        <v>136</v>
      </c>
      <c r="C61" s="143"/>
      <c r="D61" s="143"/>
      <c r="E61" s="143"/>
      <c r="F61" s="143"/>
      <c r="H61" s="143"/>
      <c r="I61" s="143" t="s">
        <v>137</v>
      </c>
      <c r="J61" s="143"/>
      <c r="K61" s="165"/>
      <c r="L61" s="165"/>
      <c r="M61" s="165"/>
    </row>
    <row r="62" spans="2:10" ht="15">
      <c r="B62" s="143"/>
      <c r="C62" s="143"/>
      <c r="D62" s="143"/>
      <c r="E62" s="143"/>
      <c r="F62" s="143"/>
      <c r="H62" s="143"/>
      <c r="I62" s="143"/>
      <c r="J62" s="143"/>
    </row>
    <row r="63" spans="2:10" ht="15">
      <c r="B63" s="143" t="s">
        <v>107</v>
      </c>
      <c r="C63" s="143"/>
      <c r="D63" s="143"/>
      <c r="E63" s="143"/>
      <c r="F63" s="143"/>
      <c r="H63" s="143"/>
      <c r="I63" s="143" t="s">
        <v>108</v>
      </c>
      <c r="J63" s="143"/>
    </row>
    <row r="64" spans="2:10" ht="15">
      <c r="B64" s="165"/>
      <c r="C64" s="165"/>
      <c r="D64" s="165"/>
      <c r="E64" s="165"/>
      <c r="F64" s="165"/>
      <c r="G64" s="165"/>
      <c r="H64" s="165"/>
      <c r="I64" s="165"/>
      <c r="J64" s="165"/>
    </row>
  </sheetData>
  <sheetProtection/>
  <mergeCells count="23">
    <mergeCell ref="A4:L4"/>
    <mergeCell ref="A20:L20"/>
    <mergeCell ref="H8:H9"/>
    <mergeCell ref="I8:I9"/>
    <mergeCell ref="J8:J9"/>
    <mergeCell ref="K8:L9"/>
    <mergeCell ref="H10:I10"/>
    <mergeCell ref="H24:H25"/>
    <mergeCell ref="I24:I25"/>
    <mergeCell ref="J24:J25"/>
    <mergeCell ref="K24:L25"/>
    <mergeCell ref="M24:M26"/>
    <mergeCell ref="H26:I26"/>
    <mergeCell ref="A1:M1"/>
    <mergeCell ref="A2:M2"/>
    <mergeCell ref="A37:L37"/>
    <mergeCell ref="H41:H42"/>
    <mergeCell ref="I41:I42"/>
    <mergeCell ref="J41:J42"/>
    <mergeCell ref="K41:L42"/>
    <mergeCell ref="M41:M43"/>
    <mergeCell ref="H43:I43"/>
    <mergeCell ref="M8:M10"/>
  </mergeCells>
  <printOptions/>
  <pageMargins left="0.7480314960629921" right="0.7480314960629921" top="0.3937007874015748" bottom="0.3937007874015748" header="0.5118110236220472" footer="0.5118110236220472"/>
  <pageSetup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5.00390625" style="0" customWidth="1"/>
    <col min="2" max="2" width="27.00390625" style="0" customWidth="1"/>
    <col min="3" max="3" width="13.140625" style="0" customWidth="1"/>
    <col min="4" max="4" width="9.00390625" style="0" customWidth="1"/>
    <col min="5" max="5" width="9.421875" style="0" customWidth="1"/>
    <col min="6" max="6" width="8.421875" style="0" customWidth="1"/>
    <col min="7" max="7" width="9.28125" style="0" customWidth="1"/>
    <col min="8" max="8" width="8.7109375" style="0" customWidth="1"/>
    <col min="9" max="9" width="12.7109375" style="0" customWidth="1"/>
    <col min="10" max="10" width="7.00390625" style="0" customWidth="1"/>
    <col min="11" max="11" width="8.00390625" style="0" customWidth="1"/>
    <col min="12" max="12" width="7.28125" style="0" customWidth="1"/>
    <col min="13" max="13" width="6.140625" style="0" customWidth="1"/>
    <col min="14" max="14" width="6.421875" style="0" customWidth="1"/>
    <col min="15" max="15" width="5.7109375" style="0" customWidth="1"/>
    <col min="16" max="16" width="6.28125" style="0" customWidth="1"/>
    <col min="17" max="17" width="6.57421875" style="0" customWidth="1"/>
    <col min="18" max="18" width="5.57421875" style="0" customWidth="1"/>
    <col min="19" max="19" width="6.57421875" style="0" customWidth="1"/>
    <col min="20" max="22" width="9.7109375" style="0" customWidth="1"/>
    <col min="23" max="23" width="11.7109375" style="0" customWidth="1"/>
    <col min="24" max="24" width="6.57421875" style="0" customWidth="1"/>
    <col min="25" max="26" width="8.421875" style="0" customWidth="1"/>
    <col min="27" max="27" width="12.57421875" style="0" customWidth="1"/>
    <col min="28" max="28" width="11.7109375" style="0" customWidth="1"/>
  </cols>
  <sheetData>
    <row r="1" spans="1:29" ht="12.75">
      <c r="A1" s="178" t="s">
        <v>138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X1" s="1"/>
      <c r="Y1" s="1"/>
      <c r="Z1" s="1"/>
      <c r="AA1" s="1"/>
      <c r="AB1" s="1"/>
      <c r="AC1" s="1"/>
    </row>
    <row r="2" spans="1:29" ht="15">
      <c r="A2" s="179" t="s">
        <v>139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X2" s="1"/>
      <c r="Y2" s="1"/>
      <c r="Z2" s="1"/>
      <c r="AA2" s="1"/>
      <c r="AB2" s="1"/>
      <c r="AC2" s="1"/>
    </row>
    <row r="3" spans="4:29" ht="12.75">
      <c r="D3" s="6"/>
      <c r="E3" s="6"/>
      <c r="F3" s="5"/>
      <c r="X3" s="1"/>
      <c r="Y3" s="1"/>
      <c r="Z3" s="1"/>
      <c r="AA3" s="1"/>
      <c r="AB3" s="1"/>
      <c r="AC3" s="1"/>
    </row>
    <row r="4" spans="1:29" ht="15.75">
      <c r="A4" s="137" t="s">
        <v>109</v>
      </c>
      <c r="B4" s="137"/>
      <c r="C4" s="137"/>
      <c r="D4" s="137"/>
      <c r="E4" s="137"/>
      <c r="F4" s="137"/>
      <c r="G4" s="137"/>
      <c r="H4" s="109"/>
      <c r="I4" s="109"/>
      <c r="J4" s="109"/>
      <c r="K4" s="109"/>
      <c r="L4" s="109"/>
      <c r="M4" s="109"/>
      <c r="X4" s="1"/>
      <c r="Y4" s="1"/>
      <c r="Z4" s="1"/>
      <c r="AA4" s="1"/>
      <c r="AB4" s="1"/>
      <c r="AC4" s="1"/>
    </row>
    <row r="5" spans="1:29" ht="12.75">
      <c r="A5" s="110" t="s">
        <v>82</v>
      </c>
      <c r="B5" s="111"/>
      <c r="C5" s="111" t="s">
        <v>1</v>
      </c>
      <c r="D5" s="111"/>
      <c r="E5" s="111"/>
      <c r="F5" s="109"/>
      <c r="G5" s="109"/>
      <c r="H5" s="109"/>
      <c r="I5" s="109"/>
      <c r="J5" s="109"/>
      <c r="K5" s="109"/>
      <c r="L5" s="109"/>
      <c r="M5" s="109"/>
      <c r="X5" s="1"/>
      <c r="Y5" s="1"/>
      <c r="Z5" s="1"/>
      <c r="AA5" s="1"/>
      <c r="AB5" s="1"/>
      <c r="AC5" s="1"/>
    </row>
    <row r="6" spans="1:29" ht="12.75">
      <c r="A6" s="110" t="s">
        <v>83</v>
      </c>
      <c r="B6" s="111"/>
      <c r="C6" s="111" t="s">
        <v>1</v>
      </c>
      <c r="D6" s="111"/>
      <c r="E6" s="111"/>
      <c r="F6" s="109"/>
      <c r="G6" s="109"/>
      <c r="H6" s="109"/>
      <c r="I6" s="109"/>
      <c r="J6" s="109"/>
      <c r="K6" s="109"/>
      <c r="L6" s="109" t="s">
        <v>1</v>
      </c>
      <c r="M6" s="109"/>
      <c r="X6" s="1"/>
      <c r="Y6" s="1"/>
      <c r="Z6" s="1"/>
      <c r="AA6" s="1"/>
      <c r="AB6" s="1"/>
      <c r="AC6" s="1"/>
    </row>
    <row r="7" spans="1:29" ht="13.5" thickBo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X7" s="1"/>
      <c r="Y7" s="1"/>
      <c r="Z7" s="1"/>
      <c r="AA7" s="1"/>
      <c r="AB7" s="1"/>
      <c r="AC7" s="1"/>
    </row>
    <row r="8" spans="1:29" ht="34.5" thickBot="1">
      <c r="A8" s="112" t="s">
        <v>43</v>
      </c>
      <c r="B8" s="112" t="s">
        <v>85</v>
      </c>
      <c r="C8" s="112" t="s">
        <v>86</v>
      </c>
      <c r="D8" s="113" t="s">
        <v>87</v>
      </c>
      <c r="E8" s="112" t="s">
        <v>88</v>
      </c>
      <c r="F8" s="114" t="s">
        <v>2</v>
      </c>
      <c r="G8" s="181" t="s">
        <v>89</v>
      </c>
      <c r="H8" s="183" t="s">
        <v>90</v>
      </c>
      <c r="I8" s="185" t="s">
        <v>91</v>
      </c>
      <c r="J8" s="187" t="s">
        <v>92</v>
      </c>
      <c r="K8" s="187"/>
      <c r="L8" s="192" t="s">
        <v>110</v>
      </c>
      <c r="M8" s="115"/>
      <c r="X8" s="1"/>
      <c r="Y8" s="1"/>
      <c r="Z8" s="1"/>
      <c r="AA8" s="1"/>
      <c r="AB8" s="1"/>
      <c r="AC8" s="1"/>
    </row>
    <row r="9" spans="1:29" ht="13.5" thickBot="1">
      <c r="A9" s="112"/>
      <c r="B9" s="112"/>
      <c r="C9" s="112"/>
      <c r="D9" s="113"/>
      <c r="E9" s="112"/>
      <c r="F9" s="114"/>
      <c r="G9" s="182"/>
      <c r="H9" s="184"/>
      <c r="I9" s="186"/>
      <c r="J9" s="187"/>
      <c r="K9" s="187"/>
      <c r="L9" s="192"/>
      <c r="M9" s="109"/>
      <c r="X9" s="1"/>
      <c r="Y9" s="1"/>
      <c r="Z9" s="1"/>
      <c r="AA9" s="1"/>
      <c r="AB9" s="1"/>
      <c r="AC9" s="1"/>
    </row>
    <row r="10" spans="1:29" ht="28.5">
      <c r="A10" s="112"/>
      <c r="B10" s="112"/>
      <c r="C10" s="112"/>
      <c r="D10" s="113"/>
      <c r="E10" s="112"/>
      <c r="F10" s="114"/>
      <c r="G10" s="189" t="s">
        <v>94</v>
      </c>
      <c r="H10" s="190"/>
      <c r="I10" s="116" t="s">
        <v>95</v>
      </c>
      <c r="J10" s="117" t="s">
        <v>96</v>
      </c>
      <c r="K10" s="118" t="s">
        <v>97</v>
      </c>
      <c r="L10" s="192"/>
      <c r="M10" s="109"/>
      <c r="X10" s="1"/>
      <c r="Y10" s="1"/>
      <c r="Z10" s="1"/>
      <c r="AA10" s="1"/>
      <c r="AB10" s="1"/>
      <c r="AC10" s="1"/>
    </row>
    <row r="11" spans="1:13" ht="12.75">
      <c r="A11" s="119" t="s">
        <v>98</v>
      </c>
      <c r="B11" s="120" t="s">
        <v>111</v>
      </c>
      <c r="C11" s="119" t="s">
        <v>100</v>
      </c>
      <c r="D11" s="119" t="s">
        <v>98</v>
      </c>
      <c r="E11" s="121">
        <v>1</v>
      </c>
      <c r="F11" s="122">
        <f>D11*E11*3.99*4</f>
        <v>15.96</v>
      </c>
      <c r="G11" s="121">
        <v>1</v>
      </c>
      <c r="H11" s="121">
        <v>0</v>
      </c>
      <c r="I11" s="121">
        <f>F11*G11</f>
        <v>15.96</v>
      </c>
      <c r="J11" s="123">
        <v>0</v>
      </c>
      <c r="K11" s="124">
        <f>I11*J11</f>
        <v>0</v>
      </c>
      <c r="L11" s="124">
        <f>(I11+K11)*2.5</f>
        <v>39.900000000000006</v>
      </c>
      <c r="M11" s="109"/>
    </row>
    <row r="12" spans="1:13" ht="12.75">
      <c r="A12" s="119"/>
      <c r="B12" s="120" t="s">
        <v>54</v>
      </c>
      <c r="C12" s="119"/>
      <c r="D12" s="119"/>
      <c r="E12" s="121"/>
      <c r="F12" s="125" t="s">
        <v>1</v>
      </c>
      <c r="G12" s="121"/>
      <c r="H12" s="121"/>
      <c r="I12" s="121"/>
      <c r="J12" s="123"/>
      <c r="K12" s="124"/>
      <c r="L12" s="124">
        <v>9.19</v>
      </c>
      <c r="M12" s="109"/>
    </row>
    <row r="13" spans="1:13" ht="13.5" thickBot="1">
      <c r="A13" s="126" t="s">
        <v>101</v>
      </c>
      <c r="B13" s="126"/>
      <c r="C13" s="126"/>
      <c r="D13" s="127" t="s">
        <v>98</v>
      </c>
      <c r="E13" s="128" t="s">
        <v>1</v>
      </c>
      <c r="F13" s="129">
        <f>F11</f>
        <v>15.96</v>
      </c>
      <c r="G13" s="128">
        <v>0</v>
      </c>
      <c r="H13" s="128">
        <v>0</v>
      </c>
      <c r="I13" s="128" t="s">
        <v>1</v>
      </c>
      <c r="J13" s="130" t="s">
        <v>1</v>
      </c>
      <c r="K13" s="131" t="s">
        <v>1</v>
      </c>
      <c r="L13" s="131">
        <f>L11+L12</f>
        <v>49.09</v>
      </c>
      <c r="M13" s="109" t="s">
        <v>1</v>
      </c>
    </row>
    <row r="14" spans="1:13" ht="13.5" thickBot="1">
      <c r="A14" s="132"/>
      <c r="B14" s="133"/>
      <c r="C14" s="134"/>
      <c r="D14" s="127"/>
      <c r="E14" s="128" t="s">
        <v>1</v>
      </c>
      <c r="F14" s="129" t="s">
        <v>1</v>
      </c>
      <c r="G14" s="128">
        <v>0</v>
      </c>
      <c r="H14" s="128">
        <v>0</v>
      </c>
      <c r="I14" s="128">
        <v>0</v>
      </c>
      <c r="J14" s="128">
        <v>0</v>
      </c>
      <c r="K14" s="124"/>
      <c r="L14" s="124"/>
      <c r="M14" s="109"/>
    </row>
    <row r="15" spans="1:13" ht="12.75">
      <c r="A15" s="109"/>
      <c r="B15" s="109"/>
      <c r="C15" s="109"/>
      <c r="D15" s="109"/>
      <c r="E15" s="109"/>
      <c r="F15" s="109"/>
      <c r="G15" s="109"/>
      <c r="H15" s="109"/>
      <c r="I15" s="135" t="s">
        <v>102</v>
      </c>
      <c r="J15" s="135">
        <f>L13</f>
        <v>49.09</v>
      </c>
      <c r="K15" s="109"/>
      <c r="L15" s="109"/>
      <c r="M15" s="109"/>
    </row>
    <row r="16" spans="1:13" ht="12.75">
      <c r="A16" s="109"/>
      <c r="B16" s="109"/>
      <c r="C16" s="109"/>
      <c r="D16" s="109"/>
      <c r="E16" s="109"/>
      <c r="F16" s="109"/>
      <c r="G16" s="109"/>
      <c r="H16" s="109"/>
      <c r="I16" s="136" t="s">
        <v>103</v>
      </c>
      <c r="J16" s="136">
        <f>SUM(J15)*27.1%</f>
        <v>13.303390000000002</v>
      </c>
      <c r="K16" s="109"/>
      <c r="L16" s="109"/>
      <c r="M16" s="109"/>
    </row>
    <row r="17" spans="1:13" ht="12.75">
      <c r="A17" s="109"/>
      <c r="B17" s="109"/>
      <c r="C17" s="109"/>
      <c r="D17" s="109"/>
      <c r="E17" s="109"/>
      <c r="F17" s="109"/>
      <c r="G17" s="109"/>
      <c r="H17" s="109"/>
      <c r="I17" s="136" t="s">
        <v>104</v>
      </c>
      <c r="J17" s="136">
        <f>SUM(J15:J16)</f>
        <v>62.393390000000004</v>
      </c>
      <c r="K17" s="109"/>
      <c r="L17" s="109"/>
      <c r="M17" s="109"/>
    </row>
    <row r="18" spans="1:13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109"/>
      <c r="I21" s="109"/>
      <c r="J21" s="109"/>
      <c r="K21" s="109"/>
      <c r="L21" s="109"/>
      <c r="M21" s="109"/>
    </row>
    <row r="22" spans="1:13" ht="12.75">
      <c r="A22" s="109"/>
      <c r="B22" s="171" t="s">
        <v>140</v>
      </c>
      <c r="C22" s="109"/>
      <c r="D22" s="109"/>
      <c r="E22" s="109"/>
      <c r="F22" s="171" t="s">
        <v>130</v>
      </c>
      <c r="G22" s="109"/>
      <c r="H22" s="109"/>
      <c r="I22" s="109"/>
      <c r="J22" s="109"/>
      <c r="K22" s="109"/>
      <c r="L22" s="109"/>
      <c r="M22" s="109"/>
    </row>
    <row r="23" spans="1:13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109"/>
      <c r="B24" s="171" t="s">
        <v>141</v>
      </c>
      <c r="C24" s="109"/>
      <c r="D24" s="109"/>
      <c r="E24" s="109"/>
      <c r="F24" s="171" t="s">
        <v>137</v>
      </c>
      <c r="G24" s="109"/>
      <c r="H24" s="109"/>
      <c r="I24" s="109"/>
      <c r="J24" s="109"/>
      <c r="K24" s="109"/>
      <c r="L24" s="109"/>
      <c r="M24" s="109"/>
    </row>
    <row r="25" spans="1:13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109"/>
      <c r="B26" s="109" t="s">
        <v>107</v>
      </c>
      <c r="C26" s="109"/>
      <c r="D26" s="109"/>
      <c r="E26" s="109"/>
      <c r="F26" s="109" t="s">
        <v>108</v>
      </c>
      <c r="G26" s="109"/>
      <c r="H26" s="109"/>
      <c r="I26" s="109"/>
      <c r="J26" s="109"/>
      <c r="K26" s="109"/>
      <c r="L26" s="109"/>
      <c r="M26" s="109"/>
    </row>
    <row r="27" spans="1:13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3" ht="12.75">
      <c r="B33" t="s">
        <v>40</v>
      </c>
    </row>
    <row r="39" ht="12.75">
      <c r="C39" s="1"/>
    </row>
  </sheetData>
  <sheetProtection/>
  <mergeCells count="8">
    <mergeCell ref="A1:M1"/>
    <mergeCell ref="A2:M2"/>
    <mergeCell ref="G8:G9"/>
    <mergeCell ref="H8:H9"/>
    <mergeCell ref="I8:I9"/>
    <mergeCell ref="G10:H10"/>
    <mergeCell ref="J8:K9"/>
    <mergeCell ref="L8:L10"/>
  </mergeCells>
  <printOptions/>
  <pageMargins left="0" right="0" top="0.1968503937007874" bottom="0.984251968503937" header="0.5118110236220472" footer="0.5118110236220472"/>
  <pageSetup horizontalDpi="600" verticalDpi="600" orientation="portrait" paperSize="9" scale="83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M30" sqref="M30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11.00390625" style="0" customWidth="1"/>
    <col min="4" max="4" width="15.28125" style="0" customWidth="1"/>
    <col min="5" max="5" width="11.421875" style="0" customWidth="1"/>
    <col min="6" max="6" width="11.28125" style="0" customWidth="1"/>
    <col min="7" max="7" width="10.28125" style="0" customWidth="1"/>
    <col min="8" max="8" width="15.00390625" style="0" customWidth="1"/>
    <col min="9" max="9" width="8.7109375" style="0" customWidth="1"/>
    <col min="10" max="10" width="11.57421875" style="0" customWidth="1"/>
  </cols>
  <sheetData>
    <row r="2" spans="1:11" ht="15.75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65"/>
    </row>
    <row r="3" spans="1:11" ht="15.75">
      <c r="A3" s="172" t="s">
        <v>125</v>
      </c>
      <c r="B3" s="172"/>
      <c r="C3" s="172"/>
      <c r="D3" s="172"/>
      <c r="E3" s="172"/>
      <c r="F3" s="172"/>
      <c r="G3" s="172"/>
      <c r="H3" s="172"/>
      <c r="I3" s="172"/>
      <c r="J3" s="172"/>
      <c r="K3" s="65"/>
    </row>
    <row r="4" ht="15.75">
      <c r="K4" s="65"/>
    </row>
    <row r="5" ht="12.75">
      <c r="B5" t="s">
        <v>122</v>
      </c>
    </row>
    <row r="6" spans="1:10" ht="12.75">
      <c r="A6" s="44" t="s">
        <v>43</v>
      </c>
      <c r="B6" s="108" t="s">
        <v>78</v>
      </c>
      <c r="C6" s="82" t="s">
        <v>67</v>
      </c>
      <c r="D6" s="82" t="s">
        <v>126</v>
      </c>
      <c r="E6" s="44" t="s">
        <v>45</v>
      </c>
      <c r="F6" s="44" t="s">
        <v>65</v>
      </c>
      <c r="G6" s="44" t="s">
        <v>46</v>
      </c>
      <c r="H6" s="44" t="s">
        <v>49</v>
      </c>
      <c r="I6" s="46"/>
      <c r="J6" s="49"/>
    </row>
    <row r="7" spans="1:10" ht="12.75">
      <c r="A7" s="45"/>
      <c r="B7" s="47"/>
      <c r="C7" s="83" t="s">
        <v>47</v>
      </c>
      <c r="D7" s="45" t="s">
        <v>127</v>
      </c>
      <c r="E7" s="45" t="s">
        <v>48</v>
      </c>
      <c r="F7" s="45" t="s">
        <v>66</v>
      </c>
      <c r="G7" s="86" t="s">
        <v>51</v>
      </c>
      <c r="H7" s="45" t="s">
        <v>50</v>
      </c>
      <c r="I7" s="48"/>
      <c r="J7" s="50"/>
    </row>
    <row r="8" spans="1:10" ht="12.75">
      <c r="A8" s="15">
        <v>1</v>
      </c>
      <c r="B8" s="53" t="s">
        <v>61</v>
      </c>
      <c r="C8" s="15">
        <v>2</v>
      </c>
      <c r="D8" s="42">
        <v>15</v>
      </c>
      <c r="E8" s="15">
        <f>C8*D8</f>
        <v>30</v>
      </c>
      <c r="F8" s="101">
        <v>139</v>
      </c>
      <c r="G8" s="15">
        <v>10</v>
      </c>
      <c r="H8" s="87">
        <f>E8*F8*G8</f>
        <v>41700</v>
      </c>
      <c r="I8" s="54"/>
      <c r="J8" s="30"/>
    </row>
    <row r="9" spans="1:10" ht="12.75">
      <c r="A9" s="51"/>
      <c r="B9" s="55" t="s">
        <v>62</v>
      </c>
      <c r="C9" s="16"/>
      <c r="D9" s="56"/>
      <c r="E9" s="16"/>
      <c r="F9" s="56"/>
      <c r="G9" s="59"/>
      <c r="H9" s="88"/>
      <c r="I9" s="56"/>
      <c r="J9" s="59"/>
    </row>
    <row r="10" spans="1:10" ht="12.75">
      <c r="A10" s="15">
        <v>2</v>
      </c>
      <c r="B10" s="17" t="s">
        <v>63</v>
      </c>
      <c r="C10" s="15"/>
      <c r="D10" s="15"/>
      <c r="E10" s="15"/>
      <c r="F10" s="15"/>
      <c r="G10" s="30"/>
      <c r="H10" s="90"/>
      <c r="I10" s="42"/>
      <c r="J10" s="60"/>
    </row>
    <row r="11" spans="1:10" ht="12.75">
      <c r="A11" s="52"/>
      <c r="B11" s="51" t="s">
        <v>64</v>
      </c>
      <c r="C11" s="52">
        <v>2</v>
      </c>
      <c r="D11" s="52">
        <v>15</v>
      </c>
      <c r="E11" s="15">
        <f>C11*D11</f>
        <v>30</v>
      </c>
      <c r="F11" s="102">
        <v>210</v>
      </c>
      <c r="G11" s="52">
        <v>5</v>
      </c>
      <c r="H11" s="89">
        <f>E11*F11*G11</f>
        <v>31500</v>
      </c>
      <c r="I11" s="42"/>
      <c r="J11" s="60"/>
    </row>
    <row r="12" spans="1:10" ht="12.75">
      <c r="A12" s="52"/>
      <c r="B12" s="51"/>
      <c r="C12" s="52"/>
      <c r="D12" s="52"/>
      <c r="E12" s="52"/>
      <c r="F12" s="52"/>
      <c r="G12" s="59"/>
      <c r="H12" s="91"/>
      <c r="I12" s="42"/>
      <c r="J12" s="60"/>
    </row>
    <row r="13" spans="1:10" ht="12.75">
      <c r="A13" s="15">
        <v>3</v>
      </c>
      <c r="B13" s="93" t="s">
        <v>70</v>
      </c>
      <c r="C13" s="15">
        <v>6</v>
      </c>
      <c r="D13" s="15">
        <v>15</v>
      </c>
      <c r="E13" s="15">
        <f>C13*D13</f>
        <v>90</v>
      </c>
      <c r="F13" s="54">
        <v>104</v>
      </c>
      <c r="G13" s="52">
        <v>5</v>
      </c>
      <c r="H13" s="87">
        <f>E13*F13*G13</f>
        <v>46800</v>
      </c>
      <c r="I13" s="42"/>
      <c r="J13" s="60"/>
    </row>
    <row r="14" spans="1:10" ht="12.75">
      <c r="A14" s="16"/>
      <c r="B14" s="94" t="s">
        <v>71</v>
      </c>
      <c r="C14" s="16"/>
      <c r="D14" s="56"/>
      <c r="E14" s="16"/>
      <c r="F14" s="56"/>
      <c r="G14" s="59"/>
      <c r="H14" s="88"/>
      <c r="I14" s="42"/>
      <c r="J14" s="60"/>
    </row>
    <row r="15" spans="1:10" ht="12.75">
      <c r="A15" s="15">
        <v>4</v>
      </c>
      <c r="B15" s="93" t="s">
        <v>77</v>
      </c>
      <c r="C15" s="15">
        <v>2</v>
      </c>
      <c r="D15" s="54">
        <v>15</v>
      </c>
      <c r="E15" s="15">
        <v>30</v>
      </c>
      <c r="F15" s="54">
        <v>104</v>
      </c>
      <c r="G15" s="52">
        <v>10</v>
      </c>
      <c r="H15" s="87">
        <f>E15*F15*G15</f>
        <v>31200</v>
      </c>
      <c r="I15" s="42"/>
      <c r="J15" s="60"/>
    </row>
    <row r="16" spans="1:10" ht="12.75">
      <c r="A16" s="52"/>
      <c r="B16" s="95"/>
      <c r="C16" s="52"/>
      <c r="D16" s="3"/>
      <c r="E16" s="52"/>
      <c r="F16" s="3"/>
      <c r="G16" s="60"/>
      <c r="H16" s="92"/>
      <c r="I16" s="42"/>
      <c r="J16" s="60"/>
    </row>
    <row r="17" spans="1:10" ht="12.75">
      <c r="A17" s="22"/>
      <c r="B17" s="103" t="s">
        <v>53</v>
      </c>
      <c r="C17" s="22"/>
      <c r="D17" s="63"/>
      <c r="E17" s="22"/>
      <c r="F17" s="63"/>
      <c r="G17" s="39"/>
      <c r="H17" s="105">
        <f>H8+H11+H13+H15</f>
        <v>151200</v>
      </c>
      <c r="I17" s="42"/>
      <c r="J17" s="60"/>
    </row>
    <row r="18" spans="1:10" ht="12.75">
      <c r="A18" s="52"/>
      <c r="B18" s="95"/>
      <c r="C18" s="52"/>
      <c r="D18" s="3"/>
      <c r="E18" s="52"/>
      <c r="F18" s="3"/>
      <c r="G18" s="60"/>
      <c r="H18" s="92"/>
      <c r="I18" s="42"/>
      <c r="J18" s="60"/>
    </row>
    <row r="19" spans="1:10" ht="12.75">
      <c r="A19" s="15"/>
      <c r="B19" s="104" t="s">
        <v>44</v>
      </c>
      <c r="C19" s="82" t="s">
        <v>67</v>
      </c>
      <c r="D19" s="82" t="s">
        <v>69</v>
      </c>
      <c r="E19" s="44" t="s">
        <v>45</v>
      </c>
      <c r="F19" s="44" t="s">
        <v>65</v>
      </c>
      <c r="G19" s="44" t="s">
        <v>46</v>
      </c>
      <c r="H19" s="44" t="s">
        <v>49</v>
      </c>
      <c r="I19" s="42"/>
      <c r="J19" s="60"/>
    </row>
    <row r="20" spans="1:10" ht="12.75">
      <c r="A20" s="16"/>
      <c r="B20" s="100"/>
      <c r="C20" s="83" t="s">
        <v>47</v>
      </c>
      <c r="D20" s="45" t="s">
        <v>68</v>
      </c>
      <c r="E20" s="45" t="s">
        <v>48</v>
      </c>
      <c r="F20" s="45" t="s">
        <v>74</v>
      </c>
      <c r="G20" s="45" t="s">
        <v>51</v>
      </c>
      <c r="H20" s="45" t="s">
        <v>50</v>
      </c>
      <c r="I20" s="42"/>
      <c r="J20" s="60"/>
    </row>
    <row r="21" spans="1:10" ht="12.75">
      <c r="A21" s="52">
        <v>1</v>
      </c>
      <c r="B21" s="80" t="s">
        <v>72</v>
      </c>
      <c r="C21" s="52">
        <v>6</v>
      </c>
      <c r="D21" s="42">
        <v>24</v>
      </c>
      <c r="E21" s="85">
        <f>C21*35</f>
        <v>210</v>
      </c>
      <c r="F21" s="90">
        <f>10000</f>
        <v>10000</v>
      </c>
      <c r="G21" s="52">
        <v>2</v>
      </c>
      <c r="H21" s="99">
        <f>F21*G21</f>
        <v>20000</v>
      </c>
      <c r="I21" s="42"/>
      <c r="J21" s="60"/>
    </row>
    <row r="22" spans="1:10" ht="12.75">
      <c r="A22" s="52"/>
      <c r="B22" s="80" t="s">
        <v>73</v>
      </c>
      <c r="C22" s="52"/>
      <c r="D22" s="42"/>
      <c r="E22" s="96"/>
      <c r="F22" s="89" t="s">
        <v>1</v>
      </c>
      <c r="G22" s="14"/>
      <c r="H22" s="89">
        <v>8888.89</v>
      </c>
      <c r="I22" s="42"/>
      <c r="J22" s="60"/>
    </row>
    <row r="23" spans="1:10" ht="12.75">
      <c r="A23" s="52"/>
      <c r="C23" s="52"/>
      <c r="D23" s="42"/>
      <c r="E23" s="96"/>
      <c r="F23" s="89"/>
      <c r="G23" s="14"/>
      <c r="H23" s="89"/>
      <c r="I23" s="42"/>
      <c r="J23" s="60"/>
    </row>
    <row r="24" spans="1:10" ht="12.75">
      <c r="A24" s="15">
        <v>2</v>
      </c>
      <c r="B24" s="93" t="s">
        <v>72</v>
      </c>
      <c r="C24" s="15">
        <v>6</v>
      </c>
      <c r="D24" s="54">
        <v>24</v>
      </c>
      <c r="E24" s="85">
        <f>C24*35</f>
        <v>210</v>
      </c>
      <c r="F24" s="90">
        <f>8464</f>
        <v>8464</v>
      </c>
      <c r="G24" s="15">
        <v>2</v>
      </c>
      <c r="H24" s="99">
        <f>F24*G24</f>
        <v>16928</v>
      </c>
      <c r="I24" s="42"/>
      <c r="J24" s="60"/>
    </row>
    <row r="25" spans="1:10" ht="12.75">
      <c r="A25" s="52"/>
      <c r="B25" s="95" t="s">
        <v>75</v>
      </c>
      <c r="C25" s="52"/>
      <c r="D25" s="3"/>
      <c r="E25" s="96"/>
      <c r="F25" s="89"/>
      <c r="G25" s="60"/>
      <c r="H25" s="89">
        <v>7523.56</v>
      </c>
      <c r="I25" s="42"/>
      <c r="J25" s="60"/>
    </row>
    <row r="26" spans="1:10" ht="12.75">
      <c r="A26" s="16"/>
      <c r="B26" s="57"/>
      <c r="C26" s="16"/>
      <c r="D26" s="56"/>
      <c r="E26" s="84"/>
      <c r="F26" s="91"/>
      <c r="G26" s="59"/>
      <c r="H26" s="91"/>
      <c r="I26" s="42"/>
      <c r="J26" s="60"/>
    </row>
    <row r="27" spans="1:10" ht="12.75">
      <c r="A27" s="52">
        <v>3</v>
      </c>
      <c r="B27" s="98" t="s">
        <v>72</v>
      </c>
      <c r="C27" s="52">
        <v>6</v>
      </c>
      <c r="D27" s="3">
        <v>24</v>
      </c>
      <c r="E27" s="85">
        <f>C27*35</f>
        <v>210</v>
      </c>
      <c r="F27" s="89">
        <v>12387</v>
      </c>
      <c r="G27" s="52">
        <v>5</v>
      </c>
      <c r="H27" s="99">
        <f>F27*G27</f>
        <v>61935</v>
      </c>
      <c r="I27" s="54"/>
      <c r="J27" s="30"/>
    </row>
    <row r="28" spans="1:10" ht="12.75">
      <c r="A28" s="16"/>
      <c r="B28" s="97" t="s">
        <v>76</v>
      </c>
      <c r="C28" s="16"/>
      <c r="D28" s="56"/>
      <c r="E28" s="84"/>
      <c r="F28" s="16"/>
      <c r="G28" s="58"/>
      <c r="H28" s="91">
        <v>27526.67</v>
      </c>
      <c r="I28" s="57"/>
      <c r="J28" s="66"/>
    </row>
    <row r="29" spans="1:10" ht="17.25" customHeight="1">
      <c r="A29" s="61"/>
      <c r="B29" s="62" t="s">
        <v>53</v>
      </c>
      <c r="C29" s="63"/>
      <c r="D29" s="63"/>
      <c r="E29" s="63"/>
      <c r="F29" s="63"/>
      <c r="G29" s="64"/>
      <c r="H29" s="106">
        <f>H21+H24+H27</f>
        <v>98863</v>
      </c>
      <c r="I29" s="64"/>
      <c r="J29" s="67"/>
    </row>
    <row r="30" spans="3:8" ht="12.75">
      <c r="C30" s="42"/>
      <c r="D30" s="42"/>
      <c r="E30" s="42"/>
      <c r="F30" s="42"/>
      <c r="H30" s="140">
        <f>H22+H25+H28</f>
        <v>43939.119999999995</v>
      </c>
    </row>
    <row r="31" spans="2:8" ht="12.75">
      <c r="B31" s="68" t="s">
        <v>79</v>
      </c>
      <c r="H31" s="107">
        <f>H17+H30</f>
        <v>195139.12</v>
      </c>
    </row>
    <row r="34" ht="12.75">
      <c r="B34" t="s">
        <v>52</v>
      </c>
    </row>
    <row r="38" ht="12.75">
      <c r="B38" t="s">
        <v>39</v>
      </c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RASCHET</cp:lastModifiedBy>
  <cp:lastPrinted>2015-08-13T07:51:28Z</cp:lastPrinted>
  <dcterms:created xsi:type="dcterms:W3CDTF">1996-10-08T23:32:33Z</dcterms:created>
  <dcterms:modified xsi:type="dcterms:W3CDTF">2016-02-10T02:53:29Z</dcterms:modified>
  <cp:category/>
  <cp:version/>
  <cp:contentType/>
  <cp:contentStatus/>
</cp:coreProperties>
</file>